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feyertag\Desktop\"/>
    </mc:Choice>
  </mc:AlternateContent>
  <xr:revisionPtr revIDLastSave="0" documentId="8_{0C9AE699-91F4-4575-9042-5284EF7CD2AB}" xr6:coauthVersionLast="36" xr6:coauthVersionMax="36" xr10:uidLastSave="{00000000-0000-0000-0000-000000000000}"/>
  <bookViews>
    <workbookView xWindow="0" yWindow="0" windowWidth="10380" windowHeight="3490" xr2:uid="{5428E6A0-96DD-7140-B7C2-4D0C9DFDE2FE}"/>
  </bookViews>
  <sheets>
    <sheet name="Contents" sheetId="11" r:id="rId1"/>
    <sheet name="User Guide" sheetId="10" r:id="rId2"/>
    <sheet name="Landscope Risk Scores" sheetId="33" r:id="rId3"/>
    <sheet name="Model Parameters &amp; Inputs" sheetId="5" r:id="rId4"/>
    <sheet name="Model Outputs" sheetId="9" r:id="rId5"/>
    <sheet name="Visualisations" sheetId="12" r:id="rId6"/>
    <sheet name="Baseline Cash Flow Projections" sheetId="3" r:id="rId7"/>
    <sheet name="Inception Delay Projections" sheetId="4" r:id="rId8"/>
    <sheet name="Operations Delay Projections" sheetId="6" r:id="rId9"/>
    <sheet name="Delay Values" sheetId="2" r:id="rId10"/>
    <sheet name="Delay Cases" sheetId="1" r:id="rId11"/>
    <sheet name="Outputs Calculations" sheetId="8" r:id="rId12"/>
    <sheet name="Base Case Calculations" sheetId="32" r:id="rId13"/>
  </sheets>
  <definedNames>
    <definedName name="_xlnm._FilterDatabase" localSheetId="2" hidden="1">'Landscope Risk Scores'!$A$1:$C$551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2" i="32" l="1"/>
  <c r="C30" i="32"/>
  <c r="C31" i="32" s="1"/>
  <c r="C145" i="32" l="1"/>
  <c r="B147" i="32"/>
  <c r="B148" i="32"/>
  <c r="B149" i="32"/>
  <c r="D157" i="32"/>
  <c r="E157" i="32" s="1"/>
  <c r="F157" i="32" s="1"/>
  <c r="G157" i="32" s="1"/>
  <c r="H157" i="32" s="1"/>
  <c r="I157" i="32" s="1"/>
  <c r="J157" i="32" s="1"/>
  <c r="K157" i="32" s="1"/>
  <c r="L157" i="32" s="1"/>
  <c r="M157" i="32" s="1"/>
  <c r="N157" i="32" s="1"/>
  <c r="O157" i="32" s="1"/>
  <c r="P157" i="32" s="1"/>
  <c r="Q157" i="32" s="1"/>
  <c r="R157" i="32" s="1"/>
  <c r="S157" i="32" s="1"/>
  <c r="T157" i="32" s="1"/>
  <c r="U157" i="32" s="1"/>
  <c r="V157" i="32" s="1"/>
  <c r="W157" i="32" s="1"/>
  <c r="X157" i="32" s="1"/>
  <c r="Y157" i="32" s="1"/>
  <c r="Z157" i="32" s="1"/>
  <c r="AA157" i="32" s="1"/>
  <c r="D162" i="32"/>
  <c r="E162" i="32" s="1"/>
  <c r="F162" i="32" s="1"/>
  <c r="G162" i="32" s="1"/>
  <c r="H162" i="32" s="1"/>
  <c r="I162" i="32" s="1"/>
  <c r="J162" i="32" s="1"/>
  <c r="K162" i="32" s="1"/>
  <c r="L162" i="32" s="1"/>
  <c r="M162" i="32" s="1"/>
  <c r="N162" i="32" s="1"/>
  <c r="O162" i="32" s="1"/>
  <c r="P162" i="32" s="1"/>
  <c r="Q162" i="32" s="1"/>
  <c r="R162" i="32" s="1"/>
  <c r="S162" i="32" s="1"/>
  <c r="T162" i="32" s="1"/>
  <c r="U162" i="32" s="1"/>
  <c r="V162" i="32" s="1"/>
  <c r="W162" i="32" s="1"/>
  <c r="X162" i="32" s="1"/>
  <c r="Y162" i="32" s="1"/>
  <c r="Z162" i="32" s="1"/>
  <c r="AA162" i="32" s="1"/>
  <c r="D182" i="32"/>
  <c r="E182" i="32" s="1"/>
  <c r="F182" i="32" s="1"/>
  <c r="G182" i="32" s="1"/>
  <c r="H182" i="32" s="1"/>
  <c r="I182" i="32" s="1"/>
  <c r="J182" i="32" s="1"/>
  <c r="K182" i="32" s="1"/>
  <c r="L182" i="32" s="1"/>
  <c r="M182" i="32" s="1"/>
  <c r="N182" i="32" s="1"/>
  <c r="O182" i="32" s="1"/>
  <c r="P182" i="32" s="1"/>
  <c r="Q182" i="32" s="1"/>
  <c r="R182" i="32" s="1"/>
  <c r="S182" i="32" s="1"/>
  <c r="T182" i="32" s="1"/>
  <c r="U182" i="32" s="1"/>
  <c r="V182" i="32" s="1"/>
  <c r="W182" i="32" s="1"/>
  <c r="X182" i="32" s="1"/>
  <c r="Y182" i="32" s="1"/>
  <c r="Z182" i="32" s="1"/>
  <c r="AA182" i="32" s="1"/>
  <c r="D187" i="32"/>
  <c r="E187" i="32" s="1"/>
  <c r="F187" i="32" s="1"/>
  <c r="G187" i="32" s="1"/>
  <c r="H187" i="32" s="1"/>
  <c r="I187" i="32" s="1"/>
  <c r="J187" i="32" s="1"/>
  <c r="K187" i="32" s="1"/>
  <c r="L187" i="32" s="1"/>
  <c r="M187" i="32" s="1"/>
  <c r="N187" i="32" s="1"/>
  <c r="O187" i="32" s="1"/>
  <c r="P187" i="32" s="1"/>
  <c r="Q187" i="32" s="1"/>
  <c r="R187" i="32" s="1"/>
  <c r="S187" i="32" s="1"/>
  <c r="T187" i="32" s="1"/>
  <c r="U187" i="32" s="1"/>
  <c r="V187" i="32" s="1"/>
  <c r="W187" i="32" s="1"/>
  <c r="X187" i="32" s="1"/>
  <c r="Y187" i="32" s="1"/>
  <c r="Z187" i="32" s="1"/>
  <c r="AA187" i="32" s="1"/>
  <c r="D207" i="32"/>
  <c r="E207" i="32" s="1"/>
  <c r="F207" i="32" s="1"/>
  <c r="G207" i="32" s="1"/>
  <c r="H207" i="32" s="1"/>
  <c r="I207" i="32" s="1"/>
  <c r="J207" i="32" s="1"/>
  <c r="K207" i="32" s="1"/>
  <c r="L207" i="32" s="1"/>
  <c r="M207" i="32" s="1"/>
  <c r="N207" i="32" s="1"/>
  <c r="O207" i="32" s="1"/>
  <c r="P207" i="32" s="1"/>
  <c r="Q207" i="32" s="1"/>
  <c r="R207" i="32" s="1"/>
  <c r="S207" i="32" s="1"/>
  <c r="T207" i="32" s="1"/>
  <c r="U207" i="32" s="1"/>
  <c r="V207" i="32" s="1"/>
  <c r="W207" i="32" s="1"/>
  <c r="X207" i="32" s="1"/>
  <c r="Y207" i="32" s="1"/>
  <c r="Z207" i="32" s="1"/>
  <c r="AA207" i="32" s="1"/>
  <c r="D212" i="32"/>
  <c r="E212" i="32" s="1"/>
  <c r="F212" i="32" s="1"/>
  <c r="G212" i="32" s="1"/>
  <c r="H212" i="32" s="1"/>
  <c r="I212" i="32" s="1"/>
  <c r="J212" i="32" s="1"/>
  <c r="K212" i="32" s="1"/>
  <c r="L212" i="32" s="1"/>
  <c r="M212" i="32" s="1"/>
  <c r="N212" i="32" s="1"/>
  <c r="O212" i="32" s="1"/>
  <c r="P212" i="32" s="1"/>
  <c r="Q212" i="32" s="1"/>
  <c r="R212" i="32" s="1"/>
  <c r="S212" i="32" s="1"/>
  <c r="T212" i="32" s="1"/>
  <c r="U212" i="32" s="1"/>
  <c r="V212" i="32" s="1"/>
  <c r="W212" i="32" s="1"/>
  <c r="X212" i="32" s="1"/>
  <c r="Y212" i="32" s="1"/>
  <c r="Z212" i="32" s="1"/>
  <c r="AA212" i="32" s="1"/>
  <c r="C60" i="32"/>
  <c r="B62" i="32"/>
  <c r="B63" i="32"/>
  <c r="B64" i="32"/>
  <c r="D72" i="32"/>
  <c r="E72" i="32" s="1"/>
  <c r="F72" i="32" s="1"/>
  <c r="G72" i="32" s="1"/>
  <c r="H72" i="32" s="1"/>
  <c r="I72" i="32" s="1"/>
  <c r="J72" i="32" s="1"/>
  <c r="K72" i="32" s="1"/>
  <c r="L72" i="32" s="1"/>
  <c r="M72" i="32" s="1"/>
  <c r="N72" i="32" s="1"/>
  <c r="O72" i="32" s="1"/>
  <c r="P72" i="32" s="1"/>
  <c r="Q72" i="32" s="1"/>
  <c r="R72" i="32" s="1"/>
  <c r="S72" i="32" s="1"/>
  <c r="T72" i="32" s="1"/>
  <c r="U72" i="32" s="1"/>
  <c r="V72" i="32" s="1"/>
  <c r="W72" i="32" s="1"/>
  <c r="X72" i="32" s="1"/>
  <c r="Y72" i="32" s="1"/>
  <c r="Z72" i="32" s="1"/>
  <c r="AA72" i="32" s="1"/>
  <c r="D77" i="32"/>
  <c r="E77" i="32" s="1"/>
  <c r="F77" i="32" s="1"/>
  <c r="G77" i="32" s="1"/>
  <c r="H77" i="32" s="1"/>
  <c r="I77" i="32" s="1"/>
  <c r="J77" i="32" s="1"/>
  <c r="K77" i="32" s="1"/>
  <c r="L77" i="32" s="1"/>
  <c r="M77" i="32" s="1"/>
  <c r="N77" i="32" s="1"/>
  <c r="O77" i="32" s="1"/>
  <c r="P77" i="32" s="1"/>
  <c r="Q77" i="32" s="1"/>
  <c r="R77" i="32" s="1"/>
  <c r="S77" i="32" s="1"/>
  <c r="T77" i="32" s="1"/>
  <c r="U77" i="32" s="1"/>
  <c r="V77" i="32" s="1"/>
  <c r="W77" i="32" s="1"/>
  <c r="X77" i="32" s="1"/>
  <c r="Y77" i="32" s="1"/>
  <c r="Z77" i="32" s="1"/>
  <c r="AA77" i="32" s="1"/>
  <c r="D97" i="32"/>
  <c r="E97" i="32" s="1"/>
  <c r="F97" i="32" s="1"/>
  <c r="G97" i="32" s="1"/>
  <c r="H97" i="32" s="1"/>
  <c r="I97" i="32" s="1"/>
  <c r="J97" i="32" s="1"/>
  <c r="K97" i="32" s="1"/>
  <c r="L97" i="32" s="1"/>
  <c r="M97" i="32" s="1"/>
  <c r="N97" i="32" s="1"/>
  <c r="O97" i="32" s="1"/>
  <c r="P97" i="32" s="1"/>
  <c r="Q97" i="32" s="1"/>
  <c r="R97" i="32" s="1"/>
  <c r="S97" i="32" s="1"/>
  <c r="T97" i="32" s="1"/>
  <c r="U97" i="32" s="1"/>
  <c r="V97" i="32" s="1"/>
  <c r="W97" i="32" s="1"/>
  <c r="X97" i="32" s="1"/>
  <c r="Y97" i="32" s="1"/>
  <c r="Z97" i="32" s="1"/>
  <c r="AA97" i="32" s="1"/>
  <c r="D102" i="32"/>
  <c r="E102" i="32" s="1"/>
  <c r="F102" i="32" s="1"/>
  <c r="G102" i="32" s="1"/>
  <c r="H102" i="32" s="1"/>
  <c r="I102" i="32" s="1"/>
  <c r="J102" i="32" s="1"/>
  <c r="K102" i="32" s="1"/>
  <c r="L102" i="32" s="1"/>
  <c r="M102" i="32" s="1"/>
  <c r="N102" i="32" s="1"/>
  <c r="O102" i="32" s="1"/>
  <c r="P102" i="32" s="1"/>
  <c r="Q102" i="32" s="1"/>
  <c r="R102" i="32" s="1"/>
  <c r="S102" i="32" s="1"/>
  <c r="T102" i="32" s="1"/>
  <c r="U102" i="32" s="1"/>
  <c r="V102" i="32" s="1"/>
  <c r="W102" i="32" s="1"/>
  <c r="X102" i="32" s="1"/>
  <c r="Y102" i="32" s="1"/>
  <c r="Z102" i="32" s="1"/>
  <c r="AA102" i="32" s="1"/>
  <c r="D122" i="32"/>
  <c r="E122" i="32" s="1"/>
  <c r="F122" i="32" s="1"/>
  <c r="G122" i="32" s="1"/>
  <c r="H122" i="32" s="1"/>
  <c r="I122" i="32" s="1"/>
  <c r="J122" i="32" s="1"/>
  <c r="K122" i="32" s="1"/>
  <c r="L122" i="32" s="1"/>
  <c r="M122" i="32" s="1"/>
  <c r="N122" i="32" s="1"/>
  <c r="O122" i="32" s="1"/>
  <c r="P122" i="32" s="1"/>
  <c r="Q122" i="32" s="1"/>
  <c r="R122" i="32" s="1"/>
  <c r="S122" i="32" s="1"/>
  <c r="T122" i="32" s="1"/>
  <c r="U122" i="32" s="1"/>
  <c r="V122" i="32" s="1"/>
  <c r="W122" i="32" s="1"/>
  <c r="X122" i="32" s="1"/>
  <c r="Y122" i="32" s="1"/>
  <c r="Z122" i="32" s="1"/>
  <c r="AA122" i="32" s="1"/>
  <c r="D127" i="32"/>
  <c r="E127" i="32" s="1"/>
  <c r="F127" i="32" s="1"/>
  <c r="G127" i="32" s="1"/>
  <c r="H127" i="32" s="1"/>
  <c r="I127" i="32" s="1"/>
  <c r="J127" i="32" s="1"/>
  <c r="K127" i="32" s="1"/>
  <c r="L127" i="32" s="1"/>
  <c r="M127" i="32" s="1"/>
  <c r="N127" i="32" s="1"/>
  <c r="O127" i="32" s="1"/>
  <c r="P127" i="32" s="1"/>
  <c r="Q127" i="32" s="1"/>
  <c r="R127" i="32" s="1"/>
  <c r="S127" i="32" s="1"/>
  <c r="T127" i="32" s="1"/>
  <c r="U127" i="32" s="1"/>
  <c r="V127" i="32" s="1"/>
  <c r="W127" i="32" s="1"/>
  <c r="X127" i="32" s="1"/>
  <c r="Y127" i="32" s="1"/>
  <c r="Z127" i="32" s="1"/>
  <c r="AA127" i="32" s="1"/>
  <c r="C53" i="32"/>
  <c r="AA50" i="32"/>
  <c r="Z50" i="32"/>
  <c r="Y50" i="32"/>
  <c r="X50" i="32"/>
  <c r="W50" i="32"/>
  <c r="V50" i="32"/>
  <c r="U50" i="32"/>
  <c r="T50" i="32"/>
  <c r="S50" i="32"/>
  <c r="R50" i="32"/>
  <c r="Q50" i="32"/>
  <c r="P50" i="32"/>
  <c r="O50" i="32"/>
  <c r="N50" i="32"/>
  <c r="M50" i="32"/>
  <c r="L50" i="32"/>
  <c r="K50" i="32"/>
  <c r="J50" i="32"/>
  <c r="I50" i="32"/>
  <c r="H50" i="32"/>
  <c r="G50" i="32"/>
  <c r="F50" i="32"/>
  <c r="E50" i="32"/>
  <c r="D50" i="32"/>
  <c r="C50" i="32"/>
  <c r="AA49" i="32"/>
  <c r="Z49" i="32"/>
  <c r="Y49" i="32"/>
  <c r="X49" i="32"/>
  <c r="W49" i="32"/>
  <c r="V49" i="32"/>
  <c r="U49" i="32"/>
  <c r="T49" i="32"/>
  <c r="S49" i="32"/>
  <c r="R49" i="32"/>
  <c r="Q49" i="32"/>
  <c r="P49" i="32"/>
  <c r="O49" i="32"/>
  <c r="N49" i="32"/>
  <c r="M49" i="32"/>
  <c r="L49" i="32"/>
  <c r="K49" i="32"/>
  <c r="J49" i="32"/>
  <c r="I49" i="32"/>
  <c r="H49" i="32"/>
  <c r="G49" i="32"/>
  <c r="F49" i="32"/>
  <c r="E49" i="32"/>
  <c r="D49" i="32"/>
  <c r="C49" i="32"/>
  <c r="C47" i="32"/>
  <c r="AA45" i="32"/>
  <c r="AA54" i="32" s="1"/>
  <c r="Z45" i="32"/>
  <c r="Z54" i="32" s="1"/>
  <c r="Y45" i="32"/>
  <c r="Y54" i="32" s="1"/>
  <c r="X45" i="32"/>
  <c r="X54" i="32" s="1"/>
  <c r="W45" i="32"/>
  <c r="W54" i="32" s="1"/>
  <c r="V45" i="32"/>
  <c r="V54" i="32" s="1"/>
  <c r="U45" i="32"/>
  <c r="U54" i="32" s="1"/>
  <c r="T45" i="32"/>
  <c r="T54" i="32" s="1"/>
  <c r="S45" i="32"/>
  <c r="S54" i="32" s="1"/>
  <c r="R45" i="32"/>
  <c r="R54" i="32" s="1"/>
  <c r="Q45" i="32"/>
  <c r="Q54" i="32" s="1"/>
  <c r="P45" i="32"/>
  <c r="P54" i="32" s="1"/>
  <c r="O45" i="32"/>
  <c r="O54" i="32" s="1"/>
  <c r="N45" i="32"/>
  <c r="N54" i="32" s="1"/>
  <c r="M45" i="32"/>
  <c r="M54" i="32" s="1"/>
  <c r="L45" i="32"/>
  <c r="L54" i="32" s="1"/>
  <c r="K45" i="32"/>
  <c r="K54" i="32" s="1"/>
  <c r="J45" i="32"/>
  <c r="J54" i="32" s="1"/>
  <c r="I45" i="32"/>
  <c r="I54" i="32" s="1"/>
  <c r="H45" i="32"/>
  <c r="H54" i="32" s="1"/>
  <c r="G45" i="32"/>
  <c r="G54" i="32" s="1"/>
  <c r="F45" i="32"/>
  <c r="F54" i="32" s="1"/>
  <c r="E45" i="32"/>
  <c r="E54" i="32" s="1"/>
  <c r="D45" i="32"/>
  <c r="D54" i="32" s="1"/>
  <c r="C45" i="32"/>
  <c r="C54" i="32" s="1"/>
  <c r="C43" i="32"/>
  <c r="D39" i="32"/>
  <c r="D43" i="32" s="1"/>
  <c r="C37" i="32"/>
  <c r="C36" i="32"/>
  <c r="C155" i="32" l="1"/>
  <c r="C70" i="32"/>
  <c r="C205" i="32"/>
  <c r="C120" i="32"/>
  <c r="D51" i="32"/>
  <c r="D55" i="32" s="1"/>
  <c r="D56" i="32" s="1"/>
  <c r="H51" i="32"/>
  <c r="H55" i="32" s="1"/>
  <c r="H56" i="32" s="1"/>
  <c r="L51" i="32"/>
  <c r="L55" i="32" s="1"/>
  <c r="L56" i="32" s="1"/>
  <c r="P51" i="32"/>
  <c r="P55" i="32" s="1"/>
  <c r="P56" i="32" s="1"/>
  <c r="T51" i="32"/>
  <c r="T55" i="32" s="1"/>
  <c r="T56" i="32" s="1"/>
  <c r="X51" i="32"/>
  <c r="X55" i="32" s="1"/>
  <c r="X56" i="32" s="1"/>
  <c r="D53" i="32"/>
  <c r="E39" i="32"/>
  <c r="F39" i="32" s="1"/>
  <c r="F47" i="32" s="1"/>
  <c r="D47" i="32"/>
  <c r="F51" i="32"/>
  <c r="F55" i="32" s="1"/>
  <c r="F56" i="32" s="1"/>
  <c r="J51" i="32"/>
  <c r="J55" i="32" s="1"/>
  <c r="J56" i="32" s="1"/>
  <c r="N51" i="32"/>
  <c r="N55" i="32" s="1"/>
  <c r="N56" i="32" s="1"/>
  <c r="R51" i="32"/>
  <c r="R55" i="32" s="1"/>
  <c r="R56" i="32" s="1"/>
  <c r="V51" i="32"/>
  <c r="V55" i="32" s="1"/>
  <c r="V56" i="32" s="1"/>
  <c r="Z51" i="32"/>
  <c r="Z55" i="32" s="1"/>
  <c r="Z56" i="32" s="1"/>
  <c r="E51" i="32"/>
  <c r="E55" i="32" s="1"/>
  <c r="E56" i="32" s="1"/>
  <c r="I51" i="32"/>
  <c r="I55" i="32" s="1"/>
  <c r="I56" i="32" s="1"/>
  <c r="M51" i="32"/>
  <c r="M55" i="32" s="1"/>
  <c r="M56" i="32" s="1"/>
  <c r="Q51" i="32"/>
  <c r="Q55" i="32" s="1"/>
  <c r="Q56" i="32" s="1"/>
  <c r="U51" i="32"/>
  <c r="U55" i="32" s="1"/>
  <c r="U56" i="32" s="1"/>
  <c r="Y51" i="32"/>
  <c r="Y55" i="32" s="1"/>
  <c r="Y56" i="32" s="1"/>
  <c r="C51" i="32"/>
  <c r="C55" i="32" s="1"/>
  <c r="C56" i="32" s="1"/>
  <c r="G51" i="32"/>
  <c r="G55" i="32" s="1"/>
  <c r="G56" i="32" s="1"/>
  <c r="K51" i="32"/>
  <c r="K55" i="32" s="1"/>
  <c r="K56" i="32" s="1"/>
  <c r="O51" i="32"/>
  <c r="O55" i="32" s="1"/>
  <c r="O56" i="32" s="1"/>
  <c r="S51" i="32"/>
  <c r="S55" i="32" s="1"/>
  <c r="S56" i="32" s="1"/>
  <c r="W51" i="32"/>
  <c r="W55" i="32" s="1"/>
  <c r="W56" i="32" s="1"/>
  <c r="AA51" i="32"/>
  <c r="AA55" i="32" s="1"/>
  <c r="AA56" i="32" s="1"/>
  <c r="F43" i="32"/>
  <c r="E43" i="32" l="1"/>
  <c r="C180" i="32"/>
  <c r="E53" i="32"/>
  <c r="F53" i="32"/>
  <c r="E47" i="32"/>
  <c r="G39" i="32"/>
  <c r="G53" i="32" s="1"/>
  <c r="C95" i="32" l="1"/>
  <c r="G43" i="32"/>
  <c r="H39" i="32"/>
  <c r="H43" i="32" s="1"/>
  <c r="G47" i="32"/>
  <c r="H53" i="32" l="1"/>
  <c r="H47" i="32"/>
  <c r="I39" i="32"/>
  <c r="I43" i="32" s="1"/>
  <c r="D7" i="9"/>
  <c r="I47" i="32" l="1"/>
  <c r="J39" i="32"/>
  <c r="K39" i="32" s="1"/>
  <c r="I53" i="32"/>
  <c r="D6" i="9"/>
  <c r="C26" i="8"/>
  <c r="C27" i="8"/>
  <c r="J47" i="32" l="1"/>
  <c r="J43" i="32"/>
  <c r="J53" i="32"/>
  <c r="K47" i="32"/>
  <c r="L39" i="32"/>
  <c r="K53" i="32"/>
  <c r="K43" i="32"/>
  <c r="L53" i="32" l="1"/>
  <c r="L43" i="32"/>
  <c r="M39" i="32"/>
  <c r="L47" i="32"/>
  <c r="M53" i="32" l="1"/>
  <c r="M43" i="32"/>
  <c r="M47" i="32"/>
  <c r="N39" i="32"/>
  <c r="C4" i="2"/>
  <c r="C7" i="2" l="1"/>
  <c r="C9" i="2"/>
  <c r="N53" i="32"/>
  <c r="N43" i="32"/>
  <c r="N47" i="32"/>
  <c r="O39" i="32"/>
  <c r="C15" i="3"/>
  <c r="C11" i="3"/>
  <c r="C8" i="2" l="1"/>
  <c r="O47" i="32"/>
  <c r="P39" i="32"/>
  <c r="O53" i="32"/>
  <c r="O43" i="32"/>
  <c r="D71" i="6"/>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D66" i="6"/>
  <c r="E66" i="6" s="1"/>
  <c r="F66" i="6" s="1"/>
  <c r="G66" i="6" s="1"/>
  <c r="H66" i="6" s="1"/>
  <c r="I66" i="6" s="1"/>
  <c r="J66" i="6" s="1"/>
  <c r="K66" i="6" s="1"/>
  <c r="L66" i="6" s="1"/>
  <c r="M66" i="6" s="1"/>
  <c r="N66" i="6" s="1"/>
  <c r="O66" i="6" s="1"/>
  <c r="P66" i="6" s="1"/>
  <c r="Q66" i="6" s="1"/>
  <c r="R66" i="6" s="1"/>
  <c r="S66" i="6" s="1"/>
  <c r="T66" i="6" s="1"/>
  <c r="U66" i="6" s="1"/>
  <c r="V66" i="6" s="1"/>
  <c r="W66" i="6" s="1"/>
  <c r="X66" i="6" s="1"/>
  <c r="Y66" i="6" s="1"/>
  <c r="Z66" i="6" s="1"/>
  <c r="AA66" i="6" s="1"/>
  <c r="D46" i="6"/>
  <c r="E46" i="6" s="1"/>
  <c r="F46" i="6" s="1"/>
  <c r="G46" i="6" s="1"/>
  <c r="H46" i="6" s="1"/>
  <c r="I46" i="6" s="1"/>
  <c r="J46" i="6" s="1"/>
  <c r="K46" i="6" s="1"/>
  <c r="L46" i="6" s="1"/>
  <c r="M46" i="6" s="1"/>
  <c r="N46" i="6" s="1"/>
  <c r="O46" i="6" s="1"/>
  <c r="P46" i="6" s="1"/>
  <c r="Q46" i="6" s="1"/>
  <c r="R46" i="6" s="1"/>
  <c r="S46" i="6" s="1"/>
  <c r="T46" i="6" s="1"/>
  <c r="U46" i="6" s="1"/>
  <c r="V46" i="6" s="1"/>
  <c r="W46" i="6" s="1"/>
  <c r="X46" i="6" s="1"/>
  <c r="Y46" i="6" s="1"/>
  <c r="Z46" i="6" s="1"/>
  <c r="AA46" i="6" s="1"/>
  <c r="D41" i="6"/>
  <c r="E41" i="6" s="1"/>
  <c r="F41" i="6" s="1"/>
  <c r="G41" i="6" s="1"/>
  <c r="H41" i="6" s="1"/>
  <c r="I41" i="6" s="1"/>
  <c r="J41" i="6" s="1"/>
  <c r="K41" i="6" s="1"/>
  <c r="L41" i="6" s="1"/>
  <c r="M41" i="6" s="1"/>
  <c r="N41" i="6" s="1"/>
  <c r="O41" i="6" s="1"/>
  <c r="P41" i="6" s="1"/>
  <c r="Q41" i="6" s="1"/>
  <c r="R41" i="6" s="1"/>
  <c r="S41" i="6" s="1"/>
  <c r="T41" i="6" s="1"/>
  <c r="U41" i="6" s="1"/>
  <c r="V41" i="6" s="1"/>
  <c r="W41" i="6" s="1"/>
  <c r="X41" i="6" s="1"/>
  <c r="Y41" i="6" s="1"/>
  <c r="Z41" i="6" s="1"/>
  <c r="AA41" i="6" s="1"/>
  <c r="D21" i="6"/>
  <c r="E21" i="6" s="1"/>
  <c r="F21" i="6" s="1"/>
  <c r="G21" i="6" s="1"/>
  <c r="H21" i="6" s="1"/>
  <c r="I21" i="6" s="1"/>
  <c r="J21" i="6" s="1"/>
  <c r="K21" i="6" s="1"/>
  <c r="L21" i="6" s="1"/>
  <c r="M21" i="6" s="1"/>
  <c r="N21" i="6" s="1"/>
  <c r="O21" i="6" s="1"/>
  <c r="P21" i="6" s="1"/>
  <c r="Q21" i="6" s="1"/>
  <c r="R21" i="6" s="1"/>
  <c r="S21" i="6" s="1"/>
  <c r="T21" i="6" s="1"/>
  <c r="U21" i="6" s="1"/>
  <c r="V21" i="6" s="1"/>
  <c r="W21" i="6" s="1"/>
  <c r="X21" i="6" s="1"/>
  <c r="Y21" i="6" s="1"/>
  <c r="Z21" i="6" s="1"/>
  <c r="AA21" i="6" s="1"/>
  <c r="D16" i="6"/>
  <c r="E16" i="6" s="1"/>
  <c r="F16" i="6" s="1"/>
  <c r="G16" i="6" s="1"/>
  <c r="H16" i="6" s="1"/>
  <c r="I16" i="6" s="1"/>
  <c r="J16" i="6" s="1"/>
  <c r="K16" i="6" s="1"/>
  <c r="L16" i="6" s="1"/>
  <c r="M16" i="6" s="1"/>
  <c r="N16" i="6" s="1"/>
  <c r="O16" i="6" s="1"/>
  <c r="P16" i="6" s="1"/>
  <c r="Q16" i="6" s="1"/>
  <c r="R16" i="6" s="1"/>
  <c r="S16" i="6" s="1"/>
  <c r="T16" i="6" s="1"/>
  <c r="U16" i="6" s="1"/>
  <c r="V16" i="6" s="1"/>
  <c r="W16" i="6" s="1"/>
  <c r="X16" i="6" s="1"/>
  <c r="Y16" i="6" s="1"/>
  <c r="Z16" i="6" s="1"/>
  <c r="AA16" i="6" s="1"/>
  <c r="B8" i="6"/>
  <c r="B7" i="6"/>
  <c r="B6" i="6"/>
  <c r="C4" i="6"/>
  <c r="D71" i="4"/>
  <c r="E71" i="4" s="1"/>
  <c r="F71" i="4" s="1"/>
  <c r="G71" i="4" s="1"/>
  <c r="H71" i="4" s="1"/>
  <c r="I71" i="4" s="1"/>
  <c r="J71" i="4" s="1"/>
  <c r="K71" i="4" s="1"/>
  <c r="L71" i="4" s="1"/>
  <c r="M71" i="4" s="1"/>
  <c r="N71" i="4" s="1"/>
  <c r="O71" i="4" s="1"/>
  <c r="P71" i="4" s="1"/>
  <c r="Q71" i="4" s="1"/>
  <c r="R71" i="4" s="1"/>
  <c r="S71" i="4" s="1"/>
  <c r="T71" i="4" s="1"/>
  <c r="U71" i="4" s="1"/>
  <c r="V71" i="4" s="1"/>
  <c r="W71" i="4" s="1"/>
  <c r="X71" i="4" s="1"/>
  <c r="Y71" i="4" s="1"/>
  <c r="Z71" i="4" s="1"/>
  <c r="AA71" i="4" s="1"/>
  <c r="D66" i="4"/>
  <c r="E66" i="4" s="1"/>
  <c r="F66" i="4" s="1"/>
  <c r="G66" i="4" s="1"/>
  <c r="H66" i="4" s="1"/>
  <c r="I66" i="4" s="1"/>
  <c r="J66" i="4" s="1"/>
  <c r="K66" i="4" s="1"/>
  <c r="L66" i="4" s="1"/>
  <c r="M66" i="4" s="1"/>
  <c r="N66" i="4" s="1"/>
  <c r="O66" i="4" s="1"/>
  <c r="P66" i="4" s="1"/>
  <c r="Q66" i="4" s="1"/>
  <c r="R66" i="4" s="1"/>
  <c r="S66" i="4" s="1"/>
  <c r="T66" i="4" s="1"/>
  <c r="U66" i="4" s="1"/>
  <c r="V66" i="4" s="1"/>
  <c r="W66" i="4" s="1"/>
  <c r="X66" i="4" s="1"/>
  <c r="Y66" i="4" s="1"/>
  <c r="Z66" i="4" s="1"/>
  <c r="AA66" i="4" s="1"/>
  <c r="D46" i="4"/>
  <c r="E46" i="4" s="1"/>
  <c r="F46" i="4" s="1"/>
  <c r="G46" i="4" s="1"/>
  <c r="H46" i="4" s="1"/>
  <c r="I46" i="4" s="1"/>
  <c r="J46" i="4" s="1"/>
  <c r="K46" i="4" s="1"/>
  <c r="L46" i="4" s="1"/>
  <c r="M46" i="4" s="1"/>
  <c r="N46" i="4" s="1"/>
  <c r="O46" i="4" s="1"/>
  <c r="P46" i="4" s="1"/>
  <c r="Q46" i="4" s="1"/>
  <c r="R46" i="4" s="1"/>
  <c r="S46" i="4" s="1"/>
  <c r="T46" i="4" s="1"/>
  <c r="U46" i="4" s="1"/>
  <c r="V46" i="4" s="1"/>
  <c r="W46" i="4" s="1"/>
  <c r="X46" i="4" s="1"/>
  <c r="Y46" i="4" s="1"/>
  <c r="Z46" i="4" s="1"/>
  <c r="AA46" i="4" s="1"/>
  <c r="E41" i="4"/>
  <c r="F41" i="4" s="1"/>
  <c r="G41" i="4" s="1"/>
  <c r="H41" i="4" s="1"/>
  <c r="I41" i="4" s="1"/>
  <c r="J41" i="4" s="1"/>
  <c r="K41" i="4" s="1"/>
  <c r="L41" i="4" s="1"/>
  <c r="M41" i="4" s="1"/>
  <c r="N41" i="4" s="1"/>
  <c r="O41" i="4" s="1"/>
  <c r="P41" i="4" s="1"/>
  <c r="Q41" i="4" s="1"/>
  <c r="R41" i="4" s="1"/>
  <c r="S41" i="4" s="1"/>
  <c r="T41" i="4" s="1"/>
  <c r="U41" i="4" s="1"/>
  <c r="V41" i="4" s="1"/>
  <c r="W41" i="4" s="1"/>
  <c r="X41" i="4" s="1"/>
  <c r="Y41" i="4" s="1"/>
  <c r="Z41" i="4" s="1"/>
  <c r="AA41" i="4" s="1"/>
  <c r="D41" i="4"/>
  <c r="D21" i="4"/>
  <c r="E21" i="4" s="1"/>
  <c r="F21" i="4" s="1"/>
  <c r="G21" i="4" s="1"/>
  <c r="H21" i="4" s="1"/>
  <c r="I21" i="4" s="1"/>
  <c r="J21" i="4" s="1"/>
  <c r="K21" i="4" s="1"/>
  <c r="L21" i="4" s="1"/>
  <c r="M21" i="4" s="1"/>
  <c r="N21" i="4" s="1"/>
  <c r="O21" i="4" s="1"/>
  <c r="P21" i="4" s="1"/>
  <c r="Q21" i="4" s="1"/>
  <c r="R21" i="4" s="1"/>
  <c r="S21" i="4" s="1"/>
  <c r="T21" i="4" s="1"/>
  <c r="U21" i="4" s="1"/>
  <c r="V21" i="4" s="1"/>
  <c r="W21" i="4" s="1"/>
  <c r="X21" i="4" s="1"/>
  <c r="Y21" i="4" s="1"/>
  <c r="Z21" i="4" s="1"/>
  <c r="AA21" i="4" s="1"/>
  <c r="D16" i="4"/>
  <c r="E16" i="4" s="1"/>
  <c r="F16" i="4" s="1"/>
  <c r="G16" i="4" s="1"/>
  <c r="H16" i="4" s="1"/>
  <c r="I16" i="4" s="1"/>
  <c r="J16" i="4" s="1"/>
  <c r="K16" i="4" s="1"/>
  <c r="L16" i="4" s="1"/>
  <c r="M16" i="4" s="1"/>
  <c r="N16" i="4" s="1"/>
  <c r="O16" i="4" s="1"/>
  <c r="P16" i="4" s="1"/>
  <c r="Q16" i="4" s="1"/>
  <c r="R16" i="4" s="1"/>
  <c r="S16" i="4" s="1"/>
  <c r="T16" i="4" s="1"/>
  <c r="U16" i="4" s="1"/>
  <c r="V16" i="4" s="1"/>
  <c r="W16" i="4" s="1"/>
  <c r="X16" i="4" s="1"/>
  <c r="Y16" i="4" s="1"/>
  <c r="Z16" i="4" s="1"/>
  <c r="AA16" i="4" s="1"/>
  <c r="C4" i="3"/>
  <c r="C5" i="3"/>
  <c r="B7" i="4"/>
  <c r="B8" i="4"/>
  <c r="B6" i="4"/>
  <c r="P53" i="32" l="1"/>
  <c r="P43" i="32"/>
  <c r="P47" i="32"/>
  <c r="Q39" i="32"/>
  <c r="D17" i="3"/>
  <c r="E17" i="3"/>
  <c r="F17" i="3"/>
  <c r="G17" i="3"/>
  <c r="H17" i="3"/>
  <c r="I17" i="3"/>
  <c r="J17" i="3"/>
  <c r="K17" i="3"/>
  <c r="L17" i="3"/>
  <c r="M17" i="3"/>
  <c r="N17" i="3"/>
  <c r="O17" i="3"/>
  <c r="O19" i="3" s="1"/>
  <c r="O23" i="3" s="1"/>
  <c r="P17" i="3"/>
  <c r="Q17" i="3"/>
  <c r="R17" i="3"/>
  <c r="S17" i="3"/>
  <c r="S19" i="3" s="1"/>
  <c r="S23" i="3" s="1"/>
  <c r="T17" i="3"/>
  <c r="U17" i="3"/>
  <c r="V17" i="3"/>
  <c r="W17" i="3"/>
  <c r="W19" i="3" s="1"/>
  <c r="W23" i="3" s="1"/>
  <c r="X17" i="3"/>
  <c r="Y17" i="3"/>
  <c r="Z17" i="3"/>
  <c r="AA17" i="3"/>
  <c r="AA19" i="3" s="1"/>
  <c r="AA23" i="3" s="1"/>
  <c r="D18" i="3"/>
  <c r="E18" i="3"/>
  <c r="F18" i="3"/>
  <c r="F19" i="3" s="1"/>
  <c r="F23" i="3" s="1"/>
  <c r="G18" i="3"/>
  <c r="H18" i="3"/>
  <c r="I18" i="3"/>
  <c r="J18" i="3"/>
  <c r="K18" i="3"/>
  <c r="L18" i="3"/>
  <c r="M18" i="3"/>
  <c r="N18" i="3"/>
  <c r="N19" i="3" s="1"/>
  <c r="N23" i="3" s="1"/>
  <c r="O18" i="3"/>
  <c r="P18" i="3"/>
  <c r="Q18" i="3"/>
  <c r="R18" i="3"/>
  <c r="R19" i="3" s="1"/>
  <c r="R23" i="3" s="1"/>
  <c r="S18" i="3"/>
  <c r="T18" i="3"/>
  <c r="U18" i="3"/>
  <c r="V18" i="3"/>
  <c r="V19" i="3" s="1"/>
  <c r="V23" i="3" s="1"/>
  <c r="W18" i="3"/>
  <c r="X18" i="3"/>
  <c r="Y18" i="3"/>
  <c r="Z18" i="3"/>
  <c r="Z19" i="3" s="1"/>
  <c r="Z23" i="3" s="1"/>
  <c r="AA18" i="3"/>
  <c r="D19" i="3"/>
  <c r="D23" i="3" s="1"/>
  <c r="J19" i="3"/>
  <c r="J23" i="3" s="1"/>
  <c r="M19" i="3"/>
  <c r="M23" i="3" s="1"/>
  <c r="P19" i="3"/>
  <c r="P23" i="3" s="1"/>
  <c r="Q19" i="3"/>
  <c r="Q23" i="3" s="1"/>
  <c r="T19" i="3"/>
  <c r="T23" i="3" s="1"/>
  <c r="U19" i="3"/>
  <c r="U23" i="3" s="1"/>
  <c r="X19" i="3"/>
  <c r="X23" i="3" s="1"/>
  <c r="Y19" i="3"/>
  <c r="Y23" i="3" s="1"/>
  <c r="C18" i="3"/>
  <c r="C17" i="3"/>
  <c r="D13" i="3"/>
  <c r="D22" i="3" s="1"/>
  <c r="E13" i="3"/>
  <c r="E22" i="3" s="1"/>
  <c r="F13" i="3"/>
  <c r="F22" i="3" s="1"/>
  <c r="G13" i="3"/>
  <c r="G22" i="3" s="1"/>
  <c r="H13" i="3"/>
  <c r="H22" i="3" s="1"/>
  <c r="I13" i="3"/>
  <c r="I22" i="3" s="1"/>
  <c r="J13" i="3"/>
  <c r="J22" i="3" s="1"/>
  <c r="K13" i="3"/>
  <c r="K22" i="3" s="1"/>
  <c r="L13" i="3"/>
  <c r="L22" i="3" s="1"/>
  <c r="M13" i="3"/>
  <c r="M22" i="3" s="1"/>
  <c r="N13" i="3"/>
  <c r="N22" i="3" s="1"/>
  <c r="O13" i="3"/>
  <c r="O22" i="3" s="1"/>
  <c r="P13" i="3"/>
  <c r="P22" i="3" s="1"/>
  <c r="Q13" i="3"/>
  <c r="Q22" i="3" s="1"/>
  <c r="R13" i="3"/>
  <c r="R22" i="3" s="1"/>
  <c r="S13" i="3"/>
  <c r="S22" i="3" s="1"/>
  <c r="T13" i="3"/>
  <c r="T22" i="3" s="1"/>
  <c r="U13" i="3"/>
  <c r="U22" i="3" s="1"/>
  <c r="V13" i="3"/>
  <c r="V22" i="3" s="1"/>
  <c r="W13" i="3"/>
  <c r="W22" i="3" s="1"/>
  <c r="X13" i="3"/>
  <c r="X22" i="3" s="1"/>
  <c r="Y13" i="3"/>
  <c r="Y22" i="3" s="1"/>
  <c r="Z13" i="3"/>
  <c r="Z22" i="3" s="1"/>
  <c r="AA13" i="3"/>
  <c r="AA22" i="3" s="1"/>
  <c r="C13" i="3"/>
  <c r="C22" i="3" s="1"/>
  <c r="L19" i="3" l="1"/>
  <c r="L23" i="3" s="1"/>
  <c r="K19" i="3"/>
  <c r="K23" i="3" s="1"/>
  <c r="G19" i="3"/>
  <c r="G23" i="3" s="1"/>
  <c r="G63" i="32" s="1"/>
  <c r="I19" i="3"/>
  <c r="I23" i="3" s="1"/>
  <c r="I24" i="3" s="1"/>
  <c r="E19" i="3"/>
  <c r="E23" i="3" s="1"/>
  <c r="H19" i="3"/>
  <c r="H23" i="3" s="1"/>
  <c r="U6" i="6"/>
  <c r="U147" i="32"/>
  <c r="U62" i="32"/>
  <c r="I6" i="6"/>
  <c r="I44" i="6" s="1"/>
  <c r="P54" i="6" s="1"/>
  <c r="P56" i="6" s="1"/>
  <c r="I147" i="32"/>
  <c r="I62" i="32"/>
  <c r="W148" i="32"/>
  <c r="W63" i="32"/>
  <c r="S148" i="32"/>
  <c r="S63" i="32"/>
  <c r="S190" i="32"/>
  <c r="S165" i="32"/>
  <c r="S80" i="32"/>
  <c r="S105" i="32"/>
  <c r="S215" i="32"/>
  <c r="S130" i="32"/>
  <c r="O215" i="32"/>
  <c r="O190" i="32"/>
  <c r="O165" i="32"/>
  <c r="O105" i="32"/>
  <c r="O80" i="32"/>
  <c r="O130" i="32"/>
  <c r="K80" i="32"/>
  <c r="K215" i="32"/>
  <c r="K190" i="32"/>
  <c r="K105" i="32"/>
  <c r="K165" i="32"/>
  <c r="K130" i="32"/>
  <c r="G165" i="32"/>
  <c r="G80" i="32"/>
  <c r="G215" i="32"/>
  <c r="G105" i="32"/>
  <c r="G190" i="32"/>
  <c r="G130" i="32"/>
  <c r="AA164" i="32"/>
  <c r="AA189" i="32"/>
  <c r="AA214" i="32"/>
  <c r="AA79" i="32"/>
  <c r="AA104" i="32"/>
  <c r="AA129" i="32"/>
  <c r="W164" i="32"/>
  <c r="W189" i="32"/>
  <c r="W214" i="32"/>
  <c r="W104" i="32"/>
  <c r="W79" i="32"/>
  <c r="W129" i="32"/>
  <c r="S164" i="32"/>
  <c r="S189" i="32"/>
  <c r="S214" i="32"/>
  <c r="S104" i="32"/>
  <c r="S106" i="32" s="1"/>
  <c r="AI111" i="32" s="1"/>
  <c r="AI112" i="32" s="1"/>
  <c r="S129" i="32"/>
  <c r="S79" i="32"/>
  <c r="O164" i="32"/>
  <c r="O189" i="32"/>
  <c r="O191" i="32" s="1"/>
  <c r="AA196" i="32" s="1"/>
  <c r="AA197" i="32" s="1"/>
  <c r="O214" i="32"/>
  <c r="O79" i="32"/>
  <c r="O104" i="32"/>
  <c r="O106" i="32" s="1"/>
  <c r="AA111" i="32" s="1"/>
  <c r="AA112" i="32" s="1"/>
  <c r="O129" i="32"/>
  <c r="O131" i="32" s="1"/>
  <c r="AA136" i="32" s="1"/>
  <c r="AA137" i="32" s="1"/>
  <c r="K164" i="32"/>
  <c r="K166" i="32" s="1"/>
  <c r="S171" i="32" s="1"/>
  <c r="S172" i="32" s="1"/>
  <c r="K189" i="32"/>
  <c r="K214" i="32"/>
  <c r="K216" i="32" s="1"/>
  <c r="S221" i="32" s="1"/>
  <c r="S222" i="32" s="1"/>
  <c r="K79" i="32"/>
  <c r="K104" i="32"/>
  <c r="K129" i="32"/>
  <c r="K131" i="32" s="1"/>
  <c r="S136" i="32" s="1"/>
  <c r="S137" i="32" s="1"/>
  <c r="G164" i="32"/>
  <c r="G166" i="32" s="1"/>
  <c r="K171" i="32" s="1"/>
  <c r="K172" i="32" s="1"/>
  <c r="G189" i="32"/>
  <c r="G191" i="32" s="1"/>
  <c r="K196" i="32" s="1"/>
  <c r="K197" i="32" s="1"/>
  <c r="G214" i="32"/>
  <c r="G216" i="32" s="1"/>
  <c r="K221" i="32" s="1"/>
  <c r="K222" i="32" s="1"/>
  <c r="G104" i="32"/>
  <c r="G106" i="32" s="1"/>
  <c r="K111" i="32" s="1"/>
  <c r="K112" i="32" s="1"/>
  <c r="G79" i="32"/>
  <c r="G129" i="32"/>
  <c r="G131" i="32" s="1"/>
  <c r="K136" i="32" s="1"/>
  <c r="K137" i="32" s="1"/>
  <c r="C147" i="32"/>
  <c r="C62" i="32"/>
  <c r="X6" i="6"/>
  <c r="X147" i="32"/>
  <c r="X62" i="32"/>
  <c r="T6" i="6"/>
  <c r="T147" i="32"/>
  <c r="T62" i="32"/>
  <c r="P6" i="6"/>
  <c r="P147" i="32"/>
  <c r="P62" i="32"/>
  <c r="L6" i="6"/>
  <c r="L69" i="6" s="1"/>
  <c r="V79" i="6" s="1"/>
  <c r="V81" i="6" s="1"/>
  <c r="L147" i="32"/>
  <c r="L62" i="32"/>
  <c r="H6" i="6"/>
  <c r="H147" i="32"/>
  <c r="H62" i="32"/>
  <c r="D6" i="6"/>
  <c r="D147" i="32"/>
  <c r="D62" i="32"/>
  <c r="Z148" i="32"/>
  <c r="Z63" i="32"/>
  <c r="V148" i="32"/>
  <c r="V63" i="32"/>
  <c r="R148" i="32"/>
  <c r="R63" i="32"/>
  <c r="N148" i="32"/>
  <c r="N63" i="32"/>
  <c r="J148" i="32"/>
  <c r="J63" i="32"/>
  <c r="F148" i="32"/>
  <c r="F63" i="32"/>
  <c r="Z165" i="32"/>
  <c r="Z190" i="32"/>
  <c r="Z215" i="32"/>
  <c r="Z80" i="32"/>
  <c r="Z130" i="32"/>
  <c r="Z105" i="32"/>
  <c r="V165" i="32"/>
  <c r="V190" i="32"/>
  <c r="V215" i="32"/>
  <c r="V80" i="32"/>
  <c r="V130" i="32"/>
  <c r="V105" i="32"/>
  <c r="R165" i="32"/>
  <c r="R190" i="32"/>
  <c r="R215" i="32"/>
  <c r="R80" i="32"/>
  <c r="R130" i="32"/>
  <c r="R105" i="32"/>
  <c r="N165" i="32"/>
  <c r="N190" i="32"/>
  <c r="N215" i="32"/>
  <c r="N105" i="32"/>
  <c r="N80" i="32"/>
  <c r="N130" i="32"/>
  <c r="J165" i="32"/>
  <c r="J190" i="32"/>
  <c r="J215" i="32"/>
  <c r="J105" i="32"/>
  <c r="J130" i="32"/>
  <c r="J80" i="32"/>
  <c r="F165" i="32"/>
  <c r="F190" i="32"/>
  <c r="F215" i="32"/>
  <c r="F80" i="32"/>
  <c r="F105" i="32"/>
  <c r="F130" i="32"/>
  <c r="Z79" i="32"/>
  <c r="Z164" i="32"/>
  <c r="Z104" i="32"/>
  <c r="Z106" i="32" s="1"/>
  <c r="AW111" i="32" s="1"/>
  <c r="AW112" i="32" s="1"/>
  <c r="Z214" i="32"/>
  <c r="Z216" i="32" s="1"/>
  <c r="AW221" i="32" s="1"/>
  <c r="AW222" i="32" s="1"/>
  <c r="Z189" i="32"/>
  <c r="Z191" i="32" s="1"/>
  <c r="AW196" i="32" s="1"/>
  <c r="AW197" i="32" s="1"/>
  <c r="Z129" i="32"/>
  <c r="V79" i="32"/>
  <c r="V81" i="32" s="1"/>
  <c r="AO86" i="32" s="1"/>
  <c r="AO87" i="32" s="1"/>
  <c r="V189" i="32"/>
  <c r="V191" i="32" s="1"/>
  <c r="AO196" i="32" s="1"/>
  <c r="AO197" i="32" s="1"/>
  <c r="V104" i="32"/>
  <c r="V164" i="32"/>
  <c r="V214" i="32"/>
  <c r="V216" i="32" s="1"/>
  <c r="AO221" i="32" s="1"/>
  <c r="AO222" i="32" s="1"/>
  <c r="V129" i="32"/>
  <c r="V131" i="32" s="1"/>
  <c r="AO136" i="32" s="1"/>
  <c r="AO137" i="32" s="1"/>
  <c r="R79" i="32"/>
  <c r="R214" i="32"/>
  <c r="R104" i="32"/>
  <c r="R106" i="32" s="1"/>
  <c r="AG111" i="32" s="1"/>
  <c r="AG112" i="32" s="1"/>
  <c r="R189" i="32"/>
  <c r="R191" i="32" s="1"/>
  <c r="AG196" i="32" s="1"/>
  <c r="AG197" i="32" s="1"/>
  <c r="R164" i="32"/>
  <c r="R166" i="32" s="1"/>
  <c r="AG171" i="32" s="1"/>
  <c r="AG172" i="32" s="1"/>
  <c r="R129" i="32"/>
  <c r="N164" i="32"/>
  <c r="N166" i="32" s="1"/>
  <c r="Y171" i="32" s="1"/>
  <c r="Y172" i="32" s="1"/>
  <c r="N79" i="32"/>
  <c r="N81" i="32" s="1"/>
  <c r="Y86" i="32" s="1"/>
  <c r="Y87" i="32" s="1"/>
  <c r="N104" i="32"/>
  <c r="N106" i="32" s="1"/>
  <c r="Y111" i="32" s="1"/>
  <c r="Y112" i="32" s="1"/>
  <c r="N214" i="32"/>
  <c r="N189" i="32"/>
  <c r="N129" i="32"/>
  <c r="N131" i="32" s="1"/>
  <c r="Y136" i="32" s="1"/>
  <c r="Y137" i="32" s="1"/>
  <c r="J164" i="32"/>
  <c r="J166" i="32" s="1"/>
  <c r="Q171" i="32" s="1"/>
  <c r="Q172" i="32" s="1"/>
  <c r="J79" i="32"/>
  <c r="J81" i="32" s="1"/>
  <c r="Q86" i="32" s="1"/>
  <c r="Q87" i="32" s="1"/>
  <c r="J104" i="32"/>
  <c r="J214" i="32"/>
  <c r="J216" i="32" s="1"/>
  <c r="Q221" i="32" s="1"/>
  <c r="Q222" i="32" s="1"/>
  <c r="J189" i="32"/>
  <c r="J191" i="32" s="1"/>
  <c r="Q196" i="32" s="1"/>
  <c r="Q197" i="32" s="1"/>
  <c r="J129" i="32"/>
  <c r="F164" i="32"/>
  <c r="F166" i="32" s="1"/>
  <c r="I171" i="32" s="1"/>
  <c r="I172" i="32" s="1"/>
  <c r="F79" i="32"/>
  <c r="F81" i="32" s="1"/>
  <c r="I86" i="32" s="1"/>
  <c r="I87" i="32" s="1"/>
  <c r="F189" i="32"/>
  <c r="F104" i="32"/>
  <c r="F129" i="32"/>
  <c r="F214" i="32"/>
  <c r="F216" i="32" s="1"/>
  <c r="I221" i="32" s="1"/>
  <c r="I222" i="32" s="1"/>
  <c r="Q6" i="6"/>
  <c r="Q147" i="32"/>
  <c r="Q62" i="32"/>
  <c r="AA148" i="32"/>
  <c r="AA63" i="32"/>
  <c r="O148" i="32"/>
  <c r="O63" i="32"/>
  <c r="AA215" i="32"/>
  <c r="AA190" i="32"/>
  <c r="AA80" i="32"/>
  <c r="AA105" i="32"/>
  <c r="AA130" i="32"/>
  <c r="AA165" i="32"/>
  <c r="AA6" i="6"/>
  <c r="AA147" i="32"/>
  <c r="AA62" i="32"/>
  <c r="W6" i="6"/>
  <c r="W62" i="32"/>
  <c r="W147" i="32"/>
  <c r="S6" i="6"/>
  <c r="S69" i="6" s="1"/>
  <c r="AJ79" i="6" s="1"/>
  <c r="AJ81" i="6" s="1"/>
  <c r="S147" i="32"/>
  <c r="S62" i="32"/>
  <c r="O6" i="6"/>
  <c r="O147" i="32"/>
  <c r="O62" i="32"/>
  <c r="K6" i="6"/>
  <c r="K147" i="32"/>
  <c r="K62" i="32"/>
  <c r="G6" i="6"/>
  <c r="G62" i="32"/>
  <c r="G147" i="32"/>
  <c r="C164" i="32"/>
  <c r="C189" i="32"/>
  <c r="C214" i="32"/>
  <c r="C104" i="32"/>
  <c r="C129" i="32"/>
  <c r="C79" i="32"/>
  <c r="C19" i="3"/>
  <c r="C23" i="3" s="1"/>
  <c r="Y63" i="32"/>
  <c r="Y148" i="32"/>
  <c r="U148" i="32"/>
  <c r="U63" i="32"/>
  <c r="Q148" i="32"/>
  <c r="Q63" i="32"/>
  <c r="M63" i="32"/>
  <c r="M148" i="32"/>
  <c r="I148" i="32"/>
  <c r="E148" i="32"/>
  <c r="E63" i="32"/>
  <c r="Y215" i="32"/>
  <c r="Y80" i="32"/>
  <c r="Y105" i="32"/>
  <c r="Y190" i="32"/>
  <c r="Y165" i="32"/>
  <c r="Y130" i="32"/>
  <c r="U80" i="32"/>
  <c r="U105" i="32"/>
  <c r="U215" i="32"/>
  <c r="U190" i="32"/>
  <c r="U130" i="32"/>
  <c r="U165" i="32"/>
  <c r="Q80" i="32"/>
  <c r="Q165" i="32"/>
  <c r="Q105" i="32"/>
  <c r="Q215" i="32"/>
  <c r="Q190" i="32"/>
  <c r="Q130" i="32"/>
  <c r="M80" i="32"/>
  <c r="M190" i="32"/>
  <c r="M105" i="32"/>
  <c r="M165" i="32"/>
  <c r="M130" i="32"/>
  <c r="M215" i="32"/>
  <c r="I80" i="32"/>
  <c r="I215" i="32"/>
  <c r="I105" i="32"/>
  <c r="I190" i="32"/>
  <c r="I165" i="32"/>
  <c r="I130" i="32"/>
  <c r="E80" i="32"/>
  <c r="E105" i="32"/>
  <c r="E215" i="32"/>
  <c r="E190" i="32"/>
  <c r="E130" i="32"/>
  <c r="E165" i="32"/>
  <c r="Y79" i="32"/>
  <c r="Y129" i="32"/>
  <c r="Y131" i="32" s="1"/>
  <c r="AU136" i="32" s="1"/>
  <c r="AU137" i="32" s="1"/>
  <c r="Y214" i="32"/>
  <c r="Y189" i="32"/>
  <c r="Y191" i="32" s="1"/>
  <c r="AU196" i="32" s="1"/>
  <c r="AU197" i="32" s="1"/>
  <c r="Y164" i="32"/>
  <c r="Y166" i="32" s="1"/>
  <c r="AU171" i="32" s="1"/>
  <c r="AU172" i="32" s="1"/>
  <c r="Y104" i="32"/>
  <c r="Y106" i="32" s="1"/>
  <c r="AU111" i="32" s="1"/>
  <c r="AU112" i="32" s="1"/>
  <c r="U164" i="32"/>
  <c r="U166" i="32" s="1"/>
  <c r="AM171" i="32" s="1"/>
  <c r="AM172" i="32" s="1"/>
  <c r="U129" i="32"/>
  <c r="U79" i="32"/>
  <c r="U81" i="32" s="1"/>
  <c r="AM86" i="32" s="1"/>
  <c r="AM87" i="32" s="1"/>
  <c r="U214" i="32"/>
  <c r="U216" i="32" s="1"/>
  <c r="AM221" i="32" s="1"/>
  <c r="AM222" i="32" s="1"/>
  <c r="U189" i="32"/>
  <c r="U104" i="32"/>
  <c r="U106" i="32" s="1"/>
  <c r="AM111" i="32" s="1"/>
  <c r="AM112" i="32" s="1"/>
  <c r="Q189" i="32"/>
  <c r="Q191" i="32" s="1"/>
  <c r="AE196" i="32" s="1"/>
  <c r="AE197" i="32" s="1"/>
  <c r="Q129" i="32"/>
  <c r="Q131" i="32" s="1"/>
  <c r="AE136" i="32" s="1"/>
  <c r="AE137" i="32" s="1"/>
  <c r="Q164" i="32"/>
  <c r="Q79" i="32"/>
  <c r="Q104" i="32"/>
  <c r="Q106" i="32" s="1"/>
  <c r="AE111" i="32" s="1"/>
  <c r="AE112" i="32" s="1"/>
  <c r="Q214" i="32"/>
  <c r="Q216" i="32" s="1"/>
  <c r="AE221" i="32" s="1"/>
  <c r="AE222" i="32" s="1"/>
  <c r="M214" i="32"/>
  <c r="M216" i="32" s="1"/>
  <c r="W221" i="32" s="1"/>
  <c r="W222" i="32" s="1"/>
  <c r="M129" i="32"/>
  <c r="M189" i="32"/>
  <c r="M191" i="32" s="1"/>
  <c r="W196" i="32" s="1"/>
  <c r="W197" i="32" s="1"/>
  <c r="M164" i="32"/>
  <c r="M166" i="32" s="1"/>
  <c r="W171" i="32" s="1"/>
  <c r="W172" i="32" s="1"/>
  <c r="M79" i="32"/>
  <c r="M81" i="32" s="1"/>
  <c r="W86" i="32" s="1"/>
  <c r="W87" i="32" s="1"/>
  <c r="M104" i="32"/>
  <c r="I79" i="32"/>
  <c r="I81" i="32" s="1"/>
  <c r="O86" i="32" s="1"/>
  <c r="O87" i="32" s="1"/>
  <c r="I129" i="32"/>
  <c r="I131" i="32" s="1"/>
  <c r="O136" i="32" s="1"/>
  <c r="O137" i="32" s="1"/>
  <c r="I164" i="32"/>
  <c r="I214" i="32"/>
  <c r="I189" i="32"/>
  <c r="I191" i="32" s="1"/>
  <c r="O196" i="32" s="1"/>
  <c r="O197" i="32" s="1"/>
  <c r="I104" i="32"/>
  <c r="I106" i="32" s="1"/>
  <c r="O111" i="32" s="1"/>
  <c r="O112" i="32" s="1"/>
  <c r="E129" i="32"/>
  <c r="E131" i="32" s="1"/>
  <c r="G136" i="32" s="1"/>
  <c r="G137" i="32" s="1"/>
  <c r="E79" i="32"/>
  <c r="E214" i="32"/>
  <c r="E216" i="32" s="1"/>
  <c r="G221" i="32" s="1"/>
  <c r="G222" i="32" s="1"/>
  <c r="E104" i="32"/>
  <c r="E106" i="32" s="1"/>
  <c r="G111" i="32" s="1"/>
  <c r="G112" i="32" s="1"/>
  <c r="E189" i="32"/>
  <c r="E164" i="32"/>
  <c r="E166" i="32" s="1"/>
  <c r="G171" i="32" s="1"/>
  <c r="G172" i="32" s="1"/>
  <c r="Y6" i="6"/>
  <c r="Y69" i="6" s="1"/>
  <c r="AV79" i="6" s="1"/>
  <c r="AV81" i="6" s="1"/>
  <c r="Y147" i="32"/>
  <c r="Y62" i="32"/>
  <c r="M6" i="6"/>
  <c r="M147" i="32"/>
  <c r="M62" i="32"/>
  <c r="E6" i="6"/>
  <c r="E147" i="32"/>
  <c r="E62" i="32"/>
  <c r="K148" i="32"/>
  <c r="K63" i="32"/>
  <c r="W165" i="32"/>
  <c r="W215" i="32"/>
  <c r="W80" i="32"/>
  <c r="W105" i="32"/>
  <c r="W130" i="32"/>
  <c r="W190" i="32"/>
  <c r="Z6" i="6"/>
  <c r="Z19" i="6" s="1"/>
  <c r="AX29" i="6" s="1"/>
  <c r="AX31" i="6" s="1"/>
  <c r="Z147" i="32"/>
  <c r="Z62" i="32"/>
  <c r="V6" i="6"/>
  <c r="V147" i="32"/>
  <c r="V62" i="32"/>
  <c r="R6" i="6"/>
  <c r="R147" i="32"/>
  <c r="R62" i="32"/>
  <c r="N6" i="6"/>
  <c r="N147" i="32"/>
  <c r="N62" i="32"/>
  <c r="J6" i="6"/>
  <c r="J19" i="6" s="1"/>
  <c r="R29" i="6" s="1"/>
  <c r="R31" i="6" s="1"/>
  <c r="J147" i="32"/>
  <c r="J62" i="32"/>
  <c r="F6" i="6"/>
  <c r="F147" i="32"/>
  <c r="F62" i="32"/>
  <c r="C190" i="32"/>
  <c r="C165" i="32"/>
  <c r="C80" i="32"/>
  <c r="C105" i="32"/>
  <c r="C215" i="32"/>
  <c r="C130" i="32"/>
  <c r="X148" i="32"/>
  <c r="X63" i="32"/>
  <c r="T148" i="32"/>
  <c r="T63" i="32"/>
  <c r="P148" i="32"/>
  <c r="P63" i="32"/>
  <c r="L148" i="32"/>
  <c r="L63" i="32"/>
  <c r="H148" i="32"/>
  <c r="H63" i="32"/>
  <c r="D148" i="32"/>
  <c r="D63" i="32"/>
  <c r="X190" i="32"/>
  <c r="X130" i="32"/>
  <c r="X165" i="32"/>
  <c r="X215" i="32"/>
  <c r="X80" i="32"/>
  <c r="X105" i="32"/>
  <c r="T215" i="32"/>
  <c r="T130" i="32"/>
  <c r="T190" i="32"/>
  <c r="T165" i="32"/>
  <c r="T105" i="32"/>
  <c r="T80" i="32"/>
  <c r="P80" i="32"/>
  <c r="P130" i="32"/>
  <c r="P215" i="32"/>
  <c r="P190" i="32"/>
  <c r="P165" i="32"/>
  <c r="P105" i="32"/>
  <c r="L165" i="32"/>
  <c r="L130" i="32"/>
  <c r="L80" i="32"/>
  <c r="L215" i="32"/>
  <c r="L190" i="32"/>
  <c r="L105" i="32"/>
  <c r="H190" i="32"/>
  <c r="H130" i="32"/>
  <c r="H165" i="32"/>
  <c r="H80" i="32"/>
  <c r="H105" i="32"/>
  <c r="H215" i="32"/>
  <c r="D215" i="32"/>
  <c r="D130" i="32"/>
  <c r="D190" i="32"/>
  <c r="D165" i="32"/>
  <c r="D105" i="32"/>
  <c r="D80" i="32"/>
  <c r="X214" i="32"/>
  <c r="X216" i="32" s="1"/>
  <c r="AS221" i="32" s="1"/>
  <c r="AS222" i="32" s="1"/>
  <c r="X189" i="32"/>
  <c r="X164" i="32"/>
  <c r="X166" i="32" s="1"/>
  <c r="AS171" i="32" s="1"/>
  <c r="AS172" i="32" s="1"/>
  <c r="X104" i="32"/>
  <c r="X106" i="32" s="1"/>
  <c r="AS111" i="32" s="1"/>
  <c r="AS112" i="32" s="1"/>
  <c r="X79" i="32"/>
  <c r="X81" i="32" s="1"/>
  <c r="AS86" i="32" s="1"/>
  <c r="AS87" i="32" s="1"/>
  <c r="X129" i="32"/>
  <c r="X131" i="32" s="1"/>
  <c r="AS136" i="32" s="1"/>
  <c r="AS137" i="32" s="1"/>
  <c r="T79" i="32"/>
  <c r="T214" i="32"/>
  <c r="T216" i="32" s="1"/>
  <c r="AK221" i="32" s="1"/>
  <c r="AK222" i="32" s="1"/>
  <c r="T189" i="32"/>
  <c r="T191" i="32" s="1"/>
  <c r="AK196" i="32" s="1"/>
  <c r="AK197" i="32" s="1"/>
  <c r="T104" i="32"/>
  <c r="T106" i="32" s="1"/>
  <c r="AK111" i="32" s="1"/>
  <c r="AK112" i="32" s="1"/>
  <c r="T164" i="32"/>
  <c r="T129" i="32"/>
  <c r="T131" i="32" s="1"/>
  <c r="AK136" i="32" s="1"/>
  <c r="AK137" i="32" s="1"/>
  <c r="P164" i="32"/>
  <c r="P166" i="32" s="1"/>
  <c r="AC171" i="32" s="1"/>
  <c r="AC172" i="32" s="1"/>
  <c r="P79" i="32"/>
  <c r="P214" i="32"/>
  <c r="P216" i="32" s="1"/>
  <c r="AC221" i="32" s="1"/>
  <c r="AC222" i="32" s="1"/>
  <c r="P104" i="32"/>
  <c r="P106" i="32" s="1"/>
  <c r="AC111" i="32" s="1"/>
  <c r="AC112" i="32" s="1"/>
  <c r="P189" i="32"/>
  <c r="P191" i="32" s="1"/>
  <c r="AC196" i="32" s="1"/>
  <c r="AC197" i="32" s="1"/>
  <c r="P129" i="32"/>
  <c r="P131" i="32" s="1"/>
  <c r="AC136" i="32" s="1"/>
  <c r="AC137" i="32" s="1"/>
  <c r="L189" i="32"/>
  <c r="L191" i="32" s="1"/>
  <c r="U196" i="32" s="1"/>
  <c r="U197" i="32" s="1"/>
  <c r="L164" i="32"/>
  <c r="L166" i="32" s="1"/>
  <c r="U171" i="32" s="1"/>
  <c r="U172" i="32" s="1"/>
  <c r="L79" i="32"/>
  <c r="L81" i="32" s="1"/>
  <c r="U86" i="32" s="1"/>
  <c r="U87" i="32" s="1"/>
  <c r="L104" i="32"/>
  <c r="L129" i="32"/>
  <c r="L214" i="32"/>
  <c r="L216" i="32" s="1"/>
  <c r="U221" i="32" s="1"/>
  <c r="U222" i="32" s="1"/>
  <c r="H164" i="32"/>
  <c r="H166" i="32" s="1"/>
  <c r="M171" i="32" s="1"/>
  <c r="M172" i="32" s="1"/>
  <c r="H214" i="32"/>
  <c r="H216" i="32" s="1"/>
  <c r="M221" i="32" s="1"/>
  <c r="M222" i="32" s="1"/>
  <c r="H189" i="32"/>
  <c r="H104" i="32"/>
  <c r="H129" i="32"/>
  <c r="H131" i="32" s="1"/>
  <c r="M136" i="32" s="1"/>
  <c r="M137" i="32" s="1"/>
  <c r="H79" i="32"/>
  <c r="D79" i="32"/>
  <c r="D214" i="32"/>
  <c r="D216" i="32" s="1"/>
  <c r="E221" i="32" s="1"/>
  <c r="E222" i="32" s="1"/>
  <c r="D164" i="32"/>
  <c r="D166" i="32" s="1"/>
  <c r="E171" i="32" s="1"/>
  <c r="E172" i="32" s="1"/>
  <c r="D189" i="32"/>
  <c r="D104" i="32"/>
  <c r="D106" i="32" s="1"/>
  <c r="E111" i="32" s="1"/>
  <c r="E112" i="32" s="1"/>
  <c r="D129" i="32"/>
  <c r="D131" i="32" s="1"/>
  <c r="E136" i="32" s="1"/>
  <c r="E137" i="32" s="1"/>
  <c r="Q47" i="32"/>
  <c r="Q53" i="32"/>
  <c r="Q43" i="32"/>
  <c r="R39" i="32"/>
  <c r="Y44" i="6"/>
  <c r="AV54" i="6" s="1"/>
  <c r="AV56" i="6" s="1"/>
  <c r="Q44" i="6"/>
  <c r="AF54" i="6" s="1"/>
  <c r="AF56" i="6" s="1"/>
  <c r="Q19" i="6"/>
  <c r="AF29" i="6" s="1"/>
  <c r="AF31" i="6" s="1"/>
  <c r="Q69" i="6"/>
  <c r="AF79" i="6" s="1"/>
  <c r="AF81" i="6" s="1"/>
  <c r="M69" i="6"/>
  <c r="X79" i="6" s="1"/>
  <c r="X81" i="6" s="1"/>
  <c r="M19" i="6"/>
  <c r="X29" i="6" s="1"/>
  <c r="X31" i="6" s="1"/>
  <c r="M44" i="6"/>
  <c r="X54" i="6" s="1"/>
  <c r="X56" i="6" s="1"/>
  <c r="E69" i="6"/>
  <c r="H79" i="6" s="1"/>
  <c r="H81" i="6" s="1"/>
  <c r="E44" i="6"/>
  <c r="H54" i="6" s="1"/>
  <c r="H56" i="6" s="1"/>
  <c r="E19" i="6"/>
  <c r="H29" i="6" s="1"/>
  <c r="H31" i="6" s="1"/>
  <c r="AA7" i="4"/>
  <c r="AA7" i="6"/>
  <c r="W7" i="4"/>
  <c r="W7" i="6"/>
  <c r="S7" i="4"/>
  <c r="S7" i="6"/>
  <c r="O7" i="4"/>
  <c r="O7" i="6"/>
  <c r="K7" i="4"/>
  <c r="K7" i="6"/>
  <c r="G7" i="4"/>
  <c r="G7" i="6"/>
  <c r="AA74" i="6"/>
  <c r="AA24" i="6"/>
  <c r="AA49" i="6"/>
  <c r="AA74" i="4"/>
  <c r="AA49" i="4"/>
  <c r="AA24" i="4"/>
  <c r="W74" i="6"/>
  <c r="W24" i="6"/>
  <c r="W49" i="6"/>
  <c r="W74" i="4"/>
  <c r="W49" i="4"/>
  <c r="W24" i="4"/>
  <c r="S74" i="6"/>
  <c r="S24" i="6"/>
  <c r="S49" i="6"/>
  <c r="S49" i="4"/>
  <c r="S24" i="4"/>
  <c r="S74" i="4"/>
  <c r="O74" i="6"/>
  <c r="O24" i="6"/>
  <c r="O49" i="6"/>
  <c r="O49" i="4"/>
  <c r="O24" i="4"/>
  <c r="O74" i="4"/>
  <c r="K74" i="6"/>
  <c r="K24" i="6"/>
  <c r="K49" i="6"/>
  <c r="K74" i="4"/>
  <c r="K49" i="4"/>
  <c r="K24" i="4"/>
  <c r="G74" i="6"/>
  <c r="G24" i="6"/>
  <c r="G49" i="6"/>
  <c r="G74" i="4"/>
  <c r="G49" i="4"/>
  <c r="G24" i="4"/>
  <c r="AA73" i="6"/>
  <c r="AA75" i="6" s="1"/>
  <c r="AY80" i="6" s="1"/>
  <c r="AY81" i="6" s="1"/>
  <c r="AA23" i="6"/>
  <c r="AA25" i="6" s="1"/>
  <c r="AY30" i="6" s="1"/>
  <c r="AY31" i="6" s="1"/>
  <c r="AA48" i="6"/>
  <c r="AA50" i="6" s="1"/>
  <c r="AY55" i="6" s="1"/>
  <c r="AY56" i="6" s="1"/>
  <c r="AA73" i="4"/>
  <c r="AA75" i="4" s="1"/>
  <c r="AY80" i="4" s="1"/>
  <c r="AY81" i="4" s="1"/>
  <c r="AA48" i="4"/>
  <c r="AA50" i="4" s="1"/>
  <c r="AY55" i="4" s="1"/>
  <c r="AY56" i="4" s="1"/>
  <c r="AA23" i="4"/>
  <c r="AA25" i="4" s="1"/>
  <c r="W73" i="6"/>
  <c r="W75" i="6" s="1"/>
  <c r="AQ80" i="6" s="1"/>
  <c r="AQ81" i="6" s="1"/>
  <c r="W23" i="6"/>
  <c r="W25" i="6" s="1"/>
  <c r="AQ30" i="6" s="1"/>
  <c r="AQ31" i="6" s="1"/>
  <c r="W48" i="6"/>
  <c r="W50" i="6" s="1"/>
  <c r="AQ55" i="6" s="1"/>
  <c r="AQ56" i="6" s="1"/>
  <c r="W73" i="4"/>
  <c r="W75" i="4" s="1"/>
  <c r="AQ80" i="4" s="1"/>
  <c r="AQ81" i="4" s="1"/>
  <c r="W48" i="4"/>
  <c r="W50" i="4" s="1"/>
  <c r="AQ55" i="4" s="1"/>
  <c r="AQ56" i="4" s="1"/>
  <c r="W23" i="4"/>
  <c r="W25" i="4" s="1"/>
  <c r="AQ30" i="4" s="1"/>
  <c r="AQ31" i="4" s="1"/>
  <c r="S73" i="6"/>
  <c r="S75" i="6" s="1"/>
  <c r="AI80" i="6" s="1"/>
  <c r="AI81" i="6" s="1"/>
  <c r="S23" i="6"/>
  <c r="S25" i="6" s="1"/>
  <c r="AI30" i="6" s="1"/>
  <c r="AI31" i="6" s="1"/>
  <c r="S48" i="6"/>
  <c r="S50" i="6" s="1"/>
  <c r="AI55" i="6" s="1"/>
  <c r="AI56" i="6" s="1"/>
  <c r="S73" i="4"/>
  <c r="S48" i="4"/>
  <c r="S50" i="4" s="1"/>
  <c r="AI55" i="4" s="1"/>
  <c r="AI56" i="4" s="1"/>
  <c r="S23" i="4"/>
  <c r="O73" i="6"/>
  <c r="O75" i="6" s="1"/>
  <c r="AA80" i="6" s="1"/>
  <c r="AA81" i="6" s="1"/>
  <c r="O23" i="6"/>
  <c r="O25" i="6" s="1"/>
  <c r="AA30" i="6" s="1"/>
  <c r="AA31" i="6" s="1"/>
  <c r="O48" i="6"/>
  <c r="O50" i="6" s="1"/>
  <c r="AA55" i="6" s="1"/>
  <c r="AA56" i="6" s="1"/>
  <c r="O73" i="4"/>
  <c r="O75" i="4" s="1"/>
  <c r="AA80" i="4" s="1"/>
  <c r="AA81" i="4" s="1"/>
  <c r="O48" i="4"/>
  <c r="O23" i="4"/>
  <c r="O25" i="4" s="1"/>
  <c r="AA30" i="4" s="1"/>
  <c r="AA31" i="4" s="1"/>
  <c r="K73" i="6"/>
  <c r="K75" i="6" s="1"/>
  <c r="S80" i="6" s="1"/>
  <c r="S81" i="6" s="1"/>
  <c r="K23" i="6"/>
  <c r="K25" i="6" s="1"/>
  <c r="S30" i="6" s="1"/>
  <c r="S31" i="6" s="1"/>
  <c r="K48" i="6"/>
  <c r="K50" i="6" s="1"/>
  <c r="S55" i="6" s="1"/>
  <c r="S56" i="6" s="1"/>
  <c r="K73" i="4"/>
  <c r="K75" i="4" s="1"/>
  <c r="S80" i="4" s="1"/>
  <c r="S81" i="4" s="1"/>
  <c r="K48" i="4"/>
  <c r="K50" i="4" s="1"/>
  <c r="S55" i="4" s="1"/>
  <c r="S56" i="4" s="1"/>
  <c r="K23" i="4"/>
  <c r="K25" i="4" s="1"/>
  <c r="S30" i="4" s="1"/>
  <c r="S31" i="4" s="1"/>
  <c r="G73" i="6"/>
  <c r="G75" i="6" s="1"/>
  <c r="K80" i="6" s="1"/>
  <c r="K81" i="6" s="1"/>
  <c r="G23" i="6"/>
  <c r="G25" i="6" s="1"/>
  <c r="K30" i="6" s="1"/>
  <c r="K31" i="6" s="1"/>
  <c r="G48" i="6"/>
  <c r="G50" i="6" s="1"/>
  <c r="K55" i="6" s="1"/>
  <c r="K56" i="6" s="1"/>
  <c r="G73" i="4"/>
  <c r="G75" i="4" s="1"/>
  <c r="K80" i="4" s="1"/>
  <c r="K81" i="4" s="1"/>
  <c r="G48" i="4"/>
  <c r="G50" i="4" s="1"/>
  <c r="K55" i="4" s="1"/>
  <c r="K56" i="4" s="1"/>
  <c r="G23" i="4"/>
  <c r="G25" i="4" s="1"/>
  <c r="K30" i="4" s="1"/>
  <c r="K31" i="4" s="1"/>
  <c r="U69" i="6"/>
  <c r="AN79" i="6" s="1"/>
  <c r="AN81" i="6" s="1"/>
  <c r="U44" i="6"/>
  <c r="AN54" i="6" s="1"/>
  <c r="AN56" i="6" s="1"/>
  <c r="U19" i="6"/>
  <c r="AN29" i="6" s="1"/>
  <c r="AN31" i="6" s="1"/>
  <c r="C6" i="4"/>
  <c r="C6" i="6"/>
  <c r="X19" i="6"/>
  <c r="AT29" i="6" s="1"/>
  <c r="AT31" i="6" s="1"/>
  <c r="X69" i="6"/>
  <c r="AT79" i="6" s="1"/>
  <c r="AT81" i="6" s="1"/>
  <c r="X44" i="6"/>
  <c r="AT54" i="6" s="1"/>
  <c r="AT56" i="6" s="1"/>
  <c r="T44" i="6"/>
  <c r="AL54" i="6" s="1"/>
  <c r="AL56" i="6" s="1"/>
  <c r="T69" i="6"/>
  <c r="AL79" i="6" s="1"/>
  <c r="AL81" i="6" s="1"/>
  <c r="T19" i="6"/>
  <c r="AL29" i="6" s="1"/>
  <c r="AL31" i="6" s="1"/>
  <c r="P19" i="6"/>
  <c r="AD29" i="6" s="1"/>
  <c r="AD31" i="6" s="1"/>
  <c r="P69" i="6"/>
  <c r="AD79" i="6" s="1"/>
  <c r="AD81" i="6" s="1"/>
  <c r="P44" i="6"/>
  <c r="AD54" i="6" s="1"/>
  <c r="AD56" i="6" s="1"/>
  <c r="H19" i="6"/>
  <c r="N29" i="6" s="1"/>
  <c r="N31" i="6" s="1"/>
  <c r="H69" i="6"/>
  <c r="N79" i="6" s="1"/>
  <c r="N81" i="6" s="1"/>
  <c r="H44" i="6"/>
  <c r="N54" i="6" s="1"/>
  <c r="N56" i="6" s="1"/>
  <c r="D44" i="6"/>
  <c r="F54" i="6" s="1"/>
  <c r="F56" i="6" s="1"/>
  <c r="D19" i="6"/>
  <c r="F29" i="6" s="1"/>
  <c r="F31" i="6" s="1"/>
  <c r="D69" i="6"/>
  <c r="F79" i="6" s="1"/>
  <c r="F81" i="6" s="1"/>
  <c r="Z7" i="4"/>
  <c r="Z7" i="6"/>
  <c r="V7" i="4"/>
  <c r="V7" i="6"/>
  <c r="R7" i="4"/>
  <c r="R7" i="6"/>
  <c r="N7" i="4"/>
  <c r="N7" i="6"/>
  <c r="J7" i="4"/>
  <c r="J7" i="6"/>
  <c r="F7" i="4"/>
  <c r="F7" i="6"/>
  <c r="Z74" i="6"/>
  <c r="Z24" i="6"/>
  <c r="Z49" i="6"/>
  <c r="Z24" i="4"/>
  <c r="Z74" i="4"/>
  <c r="Z49" i="4"/>
  <c r="V74" i="6"/>
  <c r="V24" i="6"/>
  <c r="V49" i="6"/>
  <c r="V24" i="4"/>
  <c r="V74" i="4"/>
  <c r="V49" i="4"/>
  <c r="R74" i="6"/>
  <c r="R24" i="6"/>
  <c r="R49" i="6"/>
  <c r="R74" i="4"/>
  <c r="R24" i="4"/>
  <c r="R49" i="4"/>
  <c r="N74" i="6"/>
  <c r="N24" i="6"/>
  <c r="N49" i="6"/>
  <c r="N24" i="4"/>
  <c r="N74" i="4"/>
  <c r="N49" i="4"/>
  <c r="J74" i="6"/>
  <c r="J24" i="6"/>
  <c r="J49" i="6"/>
  <c r="J24" i="4"/>
  <c r="J74" i="4"/>
  <c r="J49" i="4"/>
  <c r="F74" i="6"/>
  <c r="F24" i="6"/>
  <c r="F49" i="6"/>
  <c r="F24" i="4"/>
  <c r="F74" i="4"/>
  <c r="F49" i="4"/>
  <c r="Z73" i="6"/>
  <c r="Z75" i="6" s="1"/>
  <c r="AW80" i="6" s="1"/>
  <c r="AW81" i="6" s="1"/>
  <c r="Z23" i="6"/>
  <c r="Z48" i="6"/>
  <c r="Z50" i="6" s="1"/>
  <c r="AW55" i="6" s="1"/>
  <c r="AW56" i="6" s="1"/>
  <c r="Z48" i="4"/>
  <c r="Z23" i="4"/>
  <c r="Z73" i="4"/>
  <c r="V73" i="6"/>
  <c r="V75" i="6" s="1"/>
  <c r="AO80" i="6" s="1"/>
  <c r="AO81" i="6" s="1"/>
  <c r="V23" i="6"/>
  <c r="V25" i="6" s="1"/>
  <c r="AO30" i="6" s="1"/>
  <c r="AO31" i="6" s="1"/>
  <c r="V48" i="6"/>
  <c r="V50" i="6" s="1"/>
  <c r="AO55" i="6" s="1"/>
  <c r="AO56" i="6" s="1"/>
  <c r="V23" i="4"/>
  <c r="V25" i="4" s="1"/>
  <c r="AO30" i="4" s="1"/>
  <c r="AO31" i="4" s="1"/>
  <c r="V48" i="4"/>
  <c r="V73" i="4"/>
  <c r="R73" i="6"/>
  <c r="R75" i="6" s="1"/>
  <c r="AG80" i="6" s="1"/>
  <c r="AG81" i="6" s="1"/>
  <c r="R23" i="6"/>
  <c r="R48" i="6"/>
  <c r="R50" i="6" s="1"/>
  <c r="AG55" i="6" s="1"/>
  <c r="AG56" i="6" s="1"/>
  <c r="R73" i="4"/>
  <c r="R23" i="4"/>
  <c r="R25" i="4" s="1"/>
  <c r="AG30" i="4" s="1"/>
  <c r="AG31" i="4" s="1"/>
  <c r="R48" i="4"/>
  <c r="R50" i="4" s="1"/>
  <c r="AG55" i="4" s="1"/>
  <c r="AG56" i="4" s="1"/>
  <c r="N73" i="6"/>
  <c r="N75" i="6" s="1"/>
  <c r="Y80" i="6" s="1"/>
  <c r="Y81" i="6" s="1"/>
  <c r="N23" i="6"/>
  <c r="N25" i="6" s="1"/>
  <c r="Y30" i="6" s="1"/>
  <c r="Y31" i="6" s="1"/>
  <c r="N48" i="6"/>
  <c r="N50" i="6" s="1"/>
  <c r="Y55" i="6" s="1"/>
  <c r="Y56" i="6" s="1"/>
  <c r="N48" i="4"/>
  <c r="N50" i="4" s="1"/>
  <c r="Y55" i="4" s="1"/>
  <c r="Y56" i="4" s="1"/>
  <c r="N23" i="4"/>
  <c r="N73" i="4"/>
  <c r="J73" i="6"/>
  <c r="J75" i="6" s="1"/>
  <c r="Q80" i="6" s="1"/>
  <c r="Q81" i="6" s="1"/>
  <c r="J23" i="6"/>
  <c r="J48" i="6"/>
  <c r="J50" i="6" s="1"/>
  <c r="Q55" i="6" s="1"/>
  <c r="Q56" i="6" s="1"/>
  <c r="J23" i="4"/>
  <c r="J25" i="4" s="1"/>
  <c r="Q30" i="4" s="1"/>
  <c r="Q31" i="4" s="1"/>
  <c r="J48" i="4"/>
  <c r="J73" i="4"/>
  <c r="F73" i="6"/>
  <c r="F75" i="6" s="1"/>
  <c r="I80" i="6" s="1"/>
  <c r="I81" i="6" s="1"/>
  <c r="F23" i="6"/>
  <c r="F25" i="6" s="1"/>
  <c r="I30" i="6" s="1"/>
  <c r="I31" i="6" s="1"/>
  <c r="F48" i="6"/>
  <c r="F50" i="6" s="1"/>
  <c r="I55" i="6" s="1"/>
  <c r="I56" i="6" s="1"/>
  <c r="F73" i="4"/>
  <c r="F23" i="4"/>
  <c r="F48" i="4"/>
  <c r="F50" i="4" s="1"/>
  <c r="I55" i="4" s="1"/>
  <c r="I56" i="4" s="1"/>
  <c r="C7" i="4"/>
  <c r="C7" i="6"/>
  <c r="AA69" i="6"/>
  <c r="AZ79" i="6" s="1"/>
  <c r="AZ81" i="6" s="1"/>
  <c r="AA44" i="6"/>
  <c r="AZ54" i="6" s="1"/>
  <c r="AZ56" i="6" s="1"/>
  <c r="AA19" i="6"/>
  <c r="AZ29" i="6" s="1"/>
  <c r="AZ31" i="6" s="1"/>
  <c r="W69" i="6"/>
  <c r="AR79" i="6" s="1"/>
  <c r="AR81" i="6" s="1"/>
  <c r="W44" i="6"/>
  <c r="AR54" i="6" s="1"/>
  <c r="AR56" i="6" s="1"/>
  <c r="W19" i="6"/>
  <c r="AR29" i="6" s="1"/>
  <c r="AR31" i="6" s="1"/>
  <c r="O69" i="6"/>
  <c r="AB79" i="6" s="1"/>
  <c r="AB81" i="6" s="1"/>
  <c r="O19" i="6"/>
  <c r="AB29" i="6" s="1"/>
  <c r="AB31" i="6" s="1"/>
  <c r="O44" i="6"/>
  <c r="AB54" i="6" s="1"/>
  <c r="AB56" i="6" s="1"/>
  <c r="K69" i="6"/>
  <c r="T79" i="6" s="1"/>
  <c r="T81" i="6" s="1"/>
  <c r="K19" i="6"/>
  <c r="T29" i="6" s="1"/>
  <c r="T31" i="6" s="1"/>
  <c r="K44" i="6"/>
  <c r="T54" i="6" s="1"/>
  <c r="T56" i="6" s="1"/>
  <c r="G69" i="6"/>
  <c r="L79" i="6" s="1"/>
  <c r="L81" i="6" s="1"/>
  <c r="G19" i="6"/>
  <c r="L29" i="6" s="1"/>
  <c r="L31" i="6" s="1"/>
  <c r="G44" i="6"/>
  <c r="L54" i="6" s="1"/>
  <c r="L56" i="6" s="1"/>
  <c r="C73" i="6"/>
  <c r="C23" i="6"/>
  <c r="C48" i="6"/>
  <c r="C73" i="4"/>
  <c r="C48" i="4"/>
  <c r="C23" i="4"/>
  <c r="Y7" i="4"/>
  <c r="Y7" i="6"/>
  <c r="U7" i="4"/>
  <c r="U7" i="6"/>
  <c r="Q7" i="4"/>
  <c r="Q7" i="6"/>
  <c r="M7" i="4"/>
  <c r="M7" i="6"/>
  <c r="I7" i="6"/>
  <c r="E7" i="4"/>
  <c r="E7" i="6"/>
  <c r="Y74" i="4"/>
  <c r="Y74" i="6"/>
  <c r="Y24" i="6"/>
  <c r="Y49" i="6"/>
  <c r="Y49" i="4"/>
  <c r="Y24" i="4"/>
  <c r="U74" i="4"/>
  <c r="U74" i="6"/>
  <c r="U24" i="6"/>
  <c r="U49" i="6"/>
  <c r="U49" i="4"/>
  <c r="U24" i="4"/>
  <c r="Q74" i="4"/>
  <c r="Q74" i="6"/>
  <c r="Q24" i="6"/>
  <c r="Q49" i="6"/>
  <c r="Q49" i="4"/>
  <c r="Q24" i="4"/>
  <c r="M74" i="4"/>
  <c r="M74" i="6"/>
  <c r="M24" i="6"/>
  <c r="M49" i="6"/>
  <c r="M49" i="4"/>
  <c r="M24" i="4"/>
  <c r="I74" i="6"/>
  <c r="I24" i="6"/>
  <c r="I49" i="6"/>
  <c r="I49" i="4"/>
  <c r="I74" i="4"/>
  <c r="I24" i="4"/>
  <c r="E74" i="6"/>
  <c r="E24" i="6"/>
  <c r="E49" i="6"/>
  <c r="E74" i="4"/>
  <c r="E49" i="4"/>
  <c r="E24" i="4"/>
  <c r="Y48" i="6"/>
  <c r="Y73" i="6"/>
  <c r="Y75" i="6" s="1"/>
  <c r="AU80" i="6" s="1"/>
  <c r="AU81" i="6" s="1"/>
  <c r="Y23" i="6"/>
  <c r="Y25" i="6" s="1"/>
  <c r="AU30" i="6" s="1"/>
  <c r="AU31" i="6" s="1"/>
  <c r="Y73" i="4"/>
  <c r="Y48" i="4"/>
  <c r="Y50" i="4" s="1"/>
  <c r="AU55" i="4" s="1"/>
  <c r="AU56" i="4" s="1"/>
  <c r="Y23" i="4"/>
  <c r="Y25" i="4" s="1"/>
  <c r="AU30" i="4" s="1"/>
  <c r="AU31" i="4" s="1"/>
  <c r="U48" i="6"/>
  <c r="U73" i="6"/>
  <c r="U75" i="6" s="1"/>
  <c r="AM80" i="6" s="1"/>
  <c r="AM81" i="6" s="1"/>
  <c r="U23" i="6"/>
  <c r="U25" i="6" s="1"/>
  <c r="AM30" i="6" s="1"/>
  <c r="AM31" i="6" s="1"/>
  <c r="U73" i="4"/>
  <c r="U48" i="4"/>
  <c r="U50" i="4" s="1"/>
  <c r="AM55" i="4" s="1"/>
  <c r="AM56" i="4" s="1"/>
  <c r="U23" i="4"/>
  <c r="U25" i="4" s="1"/>
  <c r="AM30" i="4" s="1"/>
  <c r="AM31" i="4" s="1"/>
  <c r="Q48" i="6"/>
  <c r="Q73" i="6"/>
  <c r="Q75" i="6" s="1"/>
  <c r="AE80" i="6" s="1"/>
  <c r="AE81" i="6" s="1"/>
  <c r="Q23" i="6"/>
  <c r="Q25" i="6" s="1"/>
  <c r="AE30" i="6" s="1"/>
  <c r="AE31" i="6" s="1"/>
  <c r="Q73" i="4"/>
  <c r="Q48" i="4"/>
  <c r="Q50" i="4" s="1"/>
  <c r="AE55" i="4" s="1"/>
  <c r="AE56" i="4" s="1"/>
  <c r="Q23" i="4"/>
  <c r="Q25" i="4" s="1"/>
  <c r="AE30" i="4" s="1"/>
  <c r="AE31" i="4" s="1"/>
  <c r="M48" i="6"/>
  <c r="M73" i="6"/>
  <c r="M75" i="6" s="1"/>
  <c r="W80" i="6" s="1"/>
  <c r="W81" i="6" s="1"/>
  <c r="M23" i="6"/>
  <c r="M25" i="6" s="1"/>
  <c r="W30" i="6" s="1"/>
  <c r="W31" i="6" s="1"/>
  <c r="M73" i="4"/>
  <c r="M75" i="4" s="1"/>
  <c r="W80" i="4" s="1"/>
  <c r="W81" i="4" s="1"/>
  <c r="M48" i="4"/>
  <c r="M50" i="4" s="1"/>
  <c r="W55" i="4" s="1"/>
  <c r="W56" i="4" s="1"/>
  <c r="M23" i="4"/>
  <c r="M25" i="4" s="1"/>
  <c r="W30" i="4" s="1"/>
  <c r="W31" i="4" s="1"/>
  <c r="I48" i="6"/>
  <c r="I50" i="6" s="1"/>
  <c r="O55" i="6" s="1"/>
  <c r="O56" i="6" s="1"/>
  <c r="I73" i="6"/>
  <c r="I23" i="6"/>
  <c r="I73" i="4"/>
  <c r="I48" i="4"/>
  <c r="I23" i="4"/>
  <c r="I25" i="4" s="1"/>
  <c r="O30" i="4" s="1"/>
  <c r="O31" i="4" s="1"/>
  <c r="E48" i="6"/>
  <c r="E73" i="6"/>
  <c r="E75" i="6" s="1"/>
  <c r="G80" i="6" s="1"/>
  <c r="G81" i="6" s="1"/>
  <c r="E23" i="6"/>
  <c r="E73" i="4"/>
  <c r="E75" i="4" s="1"/>
  <c r="G80" i="4" s="1"/>
  <c r="G81" i="4" s="1"/>
  <c r="E48" i="4"/>
  <c r="E50" i="4" s="1"/>
  <c r="G55" i="4" s="1"/>
  <c r="G56" i="4" s="1"/>
  <c r="E23" i="4"/>
  <c r="E25" i="4" s="1"/>
  <c r="V44" i="6"/>
  <c r="AP54" i="6" s="1"/>
  <c r="AP56" i="6" s="1"/>
  <c r="V19" i="6"/>
  <c r="AP29" i="6" s="1"/>
  <c r="AP31" i="6" s="1"/>
  <c r="V69" i="6"/>
  <c r="AP79" i="6" s="1"/>
  <c r="AP81" i="6" s="1"/>
  <c r="R44" i="6"/>
  <c r="AH54" i="6" s="1"/>
  <c r="AH56" i="6" s="1"/>
  <c r="R69" i="6"/>
  <c r="AH79" i="6" s="1"/>
  <c r="AH81" i="6" s="1"/>
  <c r="R19" i="6"/>
  <c r="AH29" i="6" s="1"/>
  <c r="AH31" i="6" s="1"/>
  <c r="N44" i="6"/>
  <c r="Z54" i="6" s="1"/>
  <c r="Z56" i="6" s="1"/>
  <c r="N19" i="6"/>
  <c r="Z29" i="6" s="1"/>
  <c r="Z31" i="6" s="1"/>
  <c r="N69" i="6"/>
  <c r="Z79" i="6" s="1"/>
  <c r="Z81" i="6" s="1"/>
  <c r="F19" i="6"/>
  <c r="J29" i="6" s="1"/>
  <c r="J31" i="6" s="1"/>
  <c r="F69" i="6"/>
  <c r="J79" i="6" s="1"/>
  <c r="J81" i="6" s="1"/>
  <c r="F44" i="6"/>
  <c r="J54" i="6" s="1"/>
  <c r="J56" i="6" s="1"/>
  <c r="C74" i="6"/>
  <c r="C24" i="6"/>
  <c r="C49" i="6"/>
  <c r="C74" i="4"/>
  <c r="C49" i="4"/>
  <c r="C24" i="4"/>
  <c r="X7" i="4"/>
  <c r="X7" i="6"/>
  <c r="T7" i="4"/>
  <c r="T7" i="6"/>
  <c r="P7" i="4"/>
  <c r="P7" i="6"/>
  <c r="L7" i="4"/>
  <c r="L7" i="6"/>
  <c r="H7" i="4"/>
  <c r="H7" i="6"/>
  <c r="D7" i="4"/>
  <c r="D7" i="6"/>
  <c r="X49" i="6"/>
  <c r="X74" i="6"/>
  <c r="X24" i="6"/>
  <c r="X49" i="4"/>
  <c r="X24" i="4"/>
  <c r="X74" i="4"/>
  <c r="T49" i="6"/>
  <c r="T74" i="6"/>
  <c r="T24" i="6"/>
  <c r="T49" i="4"/>
  <c r="T74" i="4"/>
  <c r="T24" i="4"/>
  <c r="P49" i="6"/>
  <c r="P74" i="6"/>
  <c r="P24" i="6"/>
  <c r="P49" i="4"/>
  <c r="P74" i="4"/>
  <c r="P24" i="4"/>
  <c r="L49" i="6"/>
  <c r="L74" i="6"/>
  <c r="L24" i="6"/>
  <c r="L74" i="4"/>
  <c r="L49" i="4"/>
  <c r="L24" i="4"/>
  <c r="H49" i="6"/>
  <c r="H74" i="6"/>
  <c r="H24" i="6"/>
  <c r="H74" i="4"/>
  <c r="H49" i="4"/>
  <c r="H24" i="4"/>
  <c r="D49" i="6"/>
  <c r="D74" i="6"/>
  <c r="D24" i="6"/>
  <c r="D74" i="4"/>
  <c r="D49" i="4"/>
  <c r="D24" i="4"/>
  <c r="X73" i="6"/>
  <c r="X23" i="6"/>
  <c r="X48" i="6"/>
  <c r="X73" i="4"/>
  <c r="X48" i="4"/>
  <c r="X23" i="4"/>
  <c r="T73" i="6"/>
  <c r="T23" i="6"/>
  <c r="T48" i="6"/>
  <c r="T73" i="4"/>
  <c r="T48" i="4"/>
  <c r="T23" i="4"/>
  <c r="T25" i="4" s="1"/>
  <c r="AK30" i="4" s="1"/>
  <c r="AK31" i="4" s="1"/>
  <c r="P73" i="6"/>
  <c r="P23" i="6"/>
  <c r="P48" i="6"/>
  <c r="P73" i="4"/>
  <c r="P48" i="4"/>
  <c r="P23" i="4"/>
  <c r="P25" i="4" s="1"/>
  <c r="AC30" i="4" s="1"/>
  <c r="AC31" i="4" s="1"/>
  <c r="L73" i="6"/>
  <c r="L23" i="6"/>
  <c r="L48" i="6"/>
  <c r="L73" i="4"/>
  <c r="L75" i="4" s="1"/>
  <c r="U80" i="4" s="1"/>
  <c r="U81" i="4" s="1"/>
  <c r="L48" i="4"/>
  <c r="L50" i="4" s="1"/>
  <c r="U55" i="4" s="1"/>
  <c r="U56" i="4" s="1"/>
  <c r="L23" i="4"/>
  <c r="L25" i="4" s="1"/>
  <c r="U30" i="4" s="1"/>
  <c r="U31" i="4" s="1"/>
  <c r="H73" i="6"/>
  <c r="H23" i="6"/>
  <c r="H48" i="6"/>
  <c r="H73" i="4"/>
  <c r="H75" i="4" s="1"/>
  <c r="M80" i="4" s="1"/>
  <c r="M81" i="4" s="1"/>
  <c r="H48" i="4"/>
  <c r="H50" i="4" s="1"/>
  <c r="M55" i="4" s="1"/>
  <c r="M56" i="4" s="1"/>
  <c r="H23" i="4"/>
  <c r="H25" i="4" s="1"/>
  <c r="M30" i="4" s="1"/>
  <c r="M31" i="4" s="1"/>
  <c r="D73" i="6"/>
  <c r="D23" i="6"/>
  <c r="D48" i="6"/>
  <c r="D73" i="4"/>
  <c r="D75" i="4" s="1"/>
  <c r="E80" i="4" s="1"/>
  <c r="E81" i="4" s="1"/>
  <c r="D48" i="4"/>
  <c r="D50" i="4" s="1"/>
  <c r="E55" i="4" s="1"/>
  <c r="E56" i="4" s="1"/>
  <c r="D23" i="4"/>
  <c r="D25" i="4" s="1"/>
  <c r="E30" i="4" s="1"/>
  <c r="E31" i="4" s="1"/>
  <c r="C19" i="4"/>
  <c r="D29" i="4" s="1"/>
  <c r="D31" i="4" s="1"/>
  <c r="Y24" i="3"/>
  <c r="Y6" i="4"/>
  <c r="AA24" i="3"/>
  <c r="AA6" i="4"/>
  <c r="W24" i="3"/>
  <c r="W6" i="4"/>
  <c r="S24" i="3"/>
  <c r="S6" i="4"/>
  <c r="O24" i="3"/>
  <c r="O6" i="4"/>
  <c r="K24" i="3"/>
  <c r="K6" i="4"/>
  <c r="G24" i="3"/>
  <c r="G6" i="4"/>
  <c r="U24" i="3"/>
  <c r="U6" i="4"/>
  <c r="Z24" i="3"/>
  <c r="Z6" i="4"/>
  <c r="V24" i="3"/>
  <c r="V6" i="4"/>
  <c r="R24" i="3"/>
  <c r="R6" i="4"/>
  <c r="N24" i="3"/>
  <c r="N6" i="4"/>
  <c r="J24" i="3"/>
  <c r="J6" i="4"/>
  <c r="F24" i="3"/>
  <c r="F6" i="4"/>
  <c r="Q24" i="3"/>
  <c r="Q6" i="4"/>
  <c r="I6" i="4"/>
  <c r="E24" i="3"/>
  <c r="E6" i="4"/>
  <c r="M24" i="3"/>
  <c r="M6" i="4"/>
  <c r="X24" i="3"/>
  <c r="X6" i="4"/>
  <c r="T24" i="3"/>
  <c r="T6" i="4"/>
  <c r="P24" i="3"/>
  <c r="P6" i="4"/>
  <c r="L24" i="3"/>
  <c r="L6" i="4"/>
  <c r="H24" i="3"/>
  <c r="H6" i="4"/>
  <c r="D24" i="3"/>
  <c r="D6" i="4"/>
  <c r="D7" i="3"/>
  <c r="C4" i="4"/>
  <c r="I63" i="32" l="1"/>
  <c r="Z44" i="6"/>
  <c r="AX54" i="6" s="1"/>
  <c r="AX56" i="6" s="1"/>
  <c r="I7" i="4"/>
  <c r="S44" i="6"/>
  <c r="AJ54" i="6" s="1"/>
  <c r="AJ56" i="6" s="1"/>
  <c r="L50" i="6"/>
  <c r="U55" i="6" s="1"/>
  <c r="U56" i="6" s="1"/>
  <c r="T50" i="6"/>
  <c r="AK55" i="6" s="1"/>
  <c r="AK56" i="6" s="1"/>
  <c r="Y19" i="6"/>
  <c r="AV29" i="6" s="1"/>
  <c r="AV31" i="6" s="1"/>
  <c r="G148" i="32"/>
  <c r="K81" i="32"/>
  <c r="S86" i="32" s="1"/>
  <c r="S87" i="32" s="1"/>
  <c r="D50" i="6"/>
  <c r="E55" i="6" s="1"/>
  <c r="E56" i="6" s="1"/>
  <c r="J44" i="6"/>
  <c r="R54" i="6" s="1"/>
  <c r="R56" i="6" s="1"/>
  <c r="D60" i="32"/>
  <c r="D145" i="32"/>
  <c r="H81" i="32"/>
  <c r="M86" i="32" s="1"/>
  <c r="M87" i="32" s="1"/>
  <c r="L106" i="32"/>
  <c r="U111" i="32" s="1"/>
  <c r="U112" i="32" s="1"/>
  <c r="I166" i="32"/>
  <c r="O171" i="32" s="1"/>
  <c r="O172" i="32" s="1"/>
  <c r="Y216" i="32"/>
  <c r="AU221" i="32" s="1"/>
  <c r="AU222" i="32" s="1"/>
  <c r="H75" i="6"/>
  <c r="M80" i="6" s="1"/>
  <c r="M81" i="6" s="1"/>
  <c r="P75" i="6"/>
  <c r="AC80" i="6" s="1"/>
  <c r="AC81" i="6" s="1"/>
  <c r="X75" i="6"/>
  <c r="AS80" i="6" s="1"/>
  <c r="AS81" i="6" s="1"/>
  <c r="X75" i="4"/>
  <c r="AS80" i="4" s="1"/>
  <c r="AS81" i="4" s="1"/>
  <c r="O166" i="32"/>
  <c r="AA171" i="32" s="1"/>
  <c r="AA172" i="32" s="1"/>
  <c r="V50" i="4"/>
  <c r="AO55" i="4" s="1"/>
  <c r="AO56" i="4" s="1"/>
  <c r="F106" i="32"/>
  <c r="I111" i="32" s="1"/>
  <c r="I112" i="32" s="1"/>
  <c r="J131" i="32"/>
  <c r="Q136" i="32" s="1"/>
  <c r="Q137" i="32" s="1"/>
  <c r="N216" i="32"/>
  <c r="Y221" i="32" s="1"/>
  <c r="Y222" i="32" s="1"/>
  <c r="R131" i="32"/>
  <c r="AG136" i="32" s="1"/>
  <c r="AG137" i="32" s="1"/>
  <c r="Z131" i="32"/>
  <c r="AW136" i="32" s="1"/>
  <c r="AW137" i="32" s="1"/>
  <c r="K191" i="32"/>
  <c r="S196" i="32" s="1"/>
  <c r="S197" i="32" s="1"/>
  <c r="O81" i="32"/>
  <c r="AA86" i="32" s="1"/>
  <c r="AA87" i="32" s="1"/>
  <c r="S81" i="32"/>
  <c r="AI86" i="32" s="1"/>
  <c r="AI87" i="32" s="1"/>
  <c r="S216" i="32"/>
  <c r="AI221" i="32" s="1"/>
  <c r="AI222" i="32" s="1"/>
  <c r="S191" i="32"/>
  <c r="AI196" i="32" s="1"/>
  <c r="AI197" i="32" s="1"/>
  <c r="D25" i="6"/>
  <c r="E30" i="6" s="1"/>
  <c r="E31" i="6" s="1"/>
  <c r="T25" i="6"/>
  <c r="AK30" i="6" s="1"/>
  <c r="AK31" i="6" s="1"/>
  <c r="I75" i="4"/>
  <c r="O80" i="4" s="1"/>
  <c r="O81" i="4" s="1"/>
  <c r="Q75" i="4"/>
  <c r="AE80" i="4" s="1"/>
  <c r="AE81" i="4" s="1"/>
  <c r="Y75" i="4"/>
  <c r="AU80" i="4" s="1"/>
  <c r="AU81" i="4" s="1"/>
  <c r="S19" i="6"/>
  <c r="AJ29" i="6" s="1"/>
  <c r="AJ31" i="6" s="1"/>
  <c r="L19" i="6"/>
  <c r="V29" i="6" s="1"/>
  <c r="V31" i="6" s="1"/>
  <c r="I69" i="6"/>
  <c r="P79" i="6" s="1"/>
  <c r="P81" i="6" s="1"/>
  <c r="H106" i="32"/>
  <c r="M111" i="32" s="1"/>
  <c r="M112" i="32" s="1"/>
  <c r="Y81" i="32"/>
  <c r="AU86" i="32" s="1"/>
  <c r="AU87" i="32" s="1"/>
  <c r="F131" i="32"/>
  <c r="I136" i="32" s="1"/>
  <c r="I137" i="32" s="1"/>
  <c r="J106" i="32"/>
  <c r="Q111" i="32" s="1"/>
  <c r="Q112" i="32" s="1"/>
  <c r="N191" i="32"/>
  <c r="Y196" i="32" s="1"/>
  <c r="Y197" i="32" s="1"/>
  <c r="G81" i="32"/>
  <c r="K86" i="32" s="1"/>
  <c r="K87" i="32" s="1"/>
  <c r="L25" i="6"/>
  <c r="U30" i="6" s="1"/>
  <c r="U31" i="6" s="1"/>
  <c r="P75" i="4"/>
  <c r="AC80" i="4" s="1"/>
  <c r="AC81" i="4" s="1"/>
  <c r="H50" i="6"/>
  <c r="M55" i="6" s="1"/>
  <c r="M56" i="6" s="1"/>
  <c r="P50" i="6"/>
  <c r="AC55" i="6" s="1"/>
  <c r="AC56" i="6" s="1"/>
  <c r="T50" i="4"/>
  <c r="AK55" i="4" s="1"/>
  <c r="AK56" i="4" s="1"/>
  <c r="X50" i="6"/>
  <c r="AS55" i="6" s="1"/>
  <c r="AS56" i="6" s="1"/>
  <c r="J69" i="6"/>
  <c r="R79" i="6" s="1"/>
  <c r="R81" i="6" s="1"/>
  <c r="Z69" i="6"/>
  <c r="AX79" i="6" s="1"/>
  <c r="AX81" i="6" s="1"/>
  <c r="E50" i="6"/>
  <c r="G55" i="6" s="1"/>
  <c r="G56" i="6" s="1"/>
  <c r="I25" i="6"/>
  <c r="O30" i="6" s="1"/>
  <c r="O31" i="6" s="1"/>
  <c r="M50" i="6"/>
  <c r="W55" i="6" s="1"/>
  <c r="W56" i="6" s="1"/>
  <c r="U50" i="6"/>
  <c r="AM55" i="6" s="1"/>
  <c r="AM56" i="6" s="1"/>
  <c r="Z25" i="4"/>
  <c r="AW30" i="4" s="1"/>
  <c r="AW31" i="4" s="1"/>
  <c r="L44" i="6"/>
  <c r="V54" i="6" s="1"/>
  <c r="V56" i="6" s="1"/>
  <c r="S75" i="4"/>
  <c r="AI80" i="4" s="1"/>
  <c r="AI81" i="4" s="1"/>
  <c r="I19" i="6"/>
  <c r="P29" i="6" s="1"/>
  <c r="P31" i="6" s="1"/>
  <c r="I75" i="6"/>
  <c r="O80" i="6" s="1"/>
  <c r="O81" i="6" s="1"/>
  <c r="O50" i="4"/>
  <c r="AA55" i="4" s="1"/>
  <c r="AA56" i="4" s="1"/>
  <c r="D191" i="32"/>
  <c r="E196" i="32" s="1"/>
  <c r="E197" i="32" s="1"/>
  <c r="P81" i="32"/>
  <c r="AC86" i="32" s="1"/>
  <c r="AC87" i="32" s="1"/>
  <c r="X191" i="32"/>
  <c r="AS196" i="32" s="1"/>
  <c r="AS197" i="32" s="1"/>
  <c r="E191" i="32"/>
  <c r="G196" i="32" s="1"/>
  <c r="G197" i="32" s="1"/>
  <c r="Q166" i="32"/>
  <c r="AE171" i="32" s="1"/>
  <c r="AE172" i="32" s="1"/>
  <c r="U191" i="32"/>
  <c r="AM196" i="32" s="1"/>
  <c r="AM197" i="32" s="1"/>
  <c r="F191" i="32"/>
  <c r="I196" i="32" s="1"/>
  <c r="I197" i="32" s="1"/>
  <c r="R81" i="32"/>
  <c r="AG86" i="32" s="1"/>
  <c r="AG87" i="32" s="1"/>
  <c r="V106" i="32"/>
  <c r="AO111" i="32" s="1"/>
  <c r="AO112" i="32" s="1"/>
  <c r="Z81" i="32"/>
  <c r="AW86" i="32" s="1"/>
  <c r="AW87" i="32" s="1"/>
  <c r="K106" i="32"/>
  <c r="S111" i="32" s="1"/>
  <c r="S112" i="32" s="1"/>
  <c r="O216" i="32"/>
  <c r="AA221" i="32" s="1"/>
  <c r="AA222" i="32" s="1"/>
  <c r="S131" i="32"/>
  <c r="AI136" i="32" s="1"/>
  <c r="AI137" i="32" s="1"/>
  <c r="S166" i="32"/>
  <c r="AI171" i="32" s="1"/>
  <c r="AI172" i="32" s="1"/>
  <c r="M149" i="32"/>
  <c r="M64" i="32"/>
  <c r="V149" i="32"/>
  <c r="V64" i="32"/>
  <c r="S149" i="32"/>
  <c r="S64" i="32"/>
  <c r="AA149" i="32"/>
  <c r="AA64" i="32"/>
  <c r="G30" i="4"/>
  <c r="G31" i="4" s="1"/>
  <c r="N100" i="32"/>
  <c r="Z110" i="32" s="1"/>
  <c r="Z112" i="32" s="1"/>
  <c r="N125" i="32"/>
  <c r="Z135" i="32" s="1"/>
  <c r="Z137" i="32" s="1"/>
  <c r="N75" i="32"/>
  <c r="Z85" i="32" s="1"/>
  <c r="Z87" i="32" s="1"/>
  <c r="R210" i="32"/>
  <c r="AH220" i="32" s="1"/>
  <c r="AH222" i="32" s="1"/>
  <c r="R185" i="32"/>
  <c r="AH195" i="32" s="1"/>
  <c r="AH197" i="32" s="1"/>
  <c r="R160" i="32"/>
  <c r="AH170" i="32" s="1"/>
  <c r="AH172" i="32" s="1"/>
  <c r="E75" i="32"/>
  <c r="H85" i="32" s="1"/>
  <c r="H87" i="32" s="1"/>
  <c r="E125" i="32"/>
  <c r="H135" i="32" s="1"/>
  <c r="H137" i="32" s="1"/>
  <c r="E100" i="32"/>
  <c r="H110" i="32" s="1"/>
  <c r="H112" i="32" s="1"/>
  <c r="M185" i="32"/>
  <c r="X195" i="32" s="1"/>
  <c r="X197" i="32" s="1"/>
  <c r="M160" i="32"/>
  <c r="X170" i="32" s="1"/>
  <c r="X172" i="32" s="1"/>
  <c r="M210" i="32"/>
  <c r="X220" i="32" s="1"/>
  <c r="X222" i="32" s="1"/>
  <c r="C106" i="32"/>
  <c r="C111" i="32" s="1"/>
  <c r="C112" i="32" s="1"/>
  <c r="G160" i="32"/>
  <c r="L170" i="32" s="1"/>
  <c r="L172" i="32" s="1"/>
  <c r="G185" i="32"/>
  <c r="L195" i="32" s="1"/>
  <c r="L197" i="32" s="1"/>
  <c r="G210" i="32"/>
  <c r="L220" i="32" s="1"/>
  <c r="L222" i="32" s="1"/>
  <c r="K210" i="32"/>
  <c r="T220" i="32" s="1"/>
  <c r="T222" i="32" s="1"/>
  <c r="K160" i="32"/>
  <c r="T170" i="32" s="1"/>
  <c r="T172" i="32" s="1"/>
  <c r="K185" i="32"/>
  <c r="T195" i="32" s="1"/>
  <c r="T197" i="32" s="1"/>
  <c r="W160" i="32"/>
  <c r="AR170" i="32" s="1"/>
  <c r="AR172" i="32" s="1"/>
  <c r="W185" i="32"/>
  <c r="AR195" i="32" s="1"/>
  <c r="AR197" i="32" s="1"/>
  <c r="W210" i="32"/>
  <c r="AR220" i="32" s="1"/>
  <c r="AR222" i="32" s="1"/>
  <c r="AA185" i="32"/>
  <c r="AZ195" i="32" s="1"/>
  <c r="AZ197" i="32" s="1"/>
  <c r="AA210" i="32"/>
  <c r="AZ220" i="32" s="1"/>
  <c r="AZ222" i="32" s="1"/>
  <c r="AA160" i="32"/>
  <c r="AZ170" i="32" s="1"/>
  <c r="AZ172" i="32" s="1"/>
  <c r="Q75" i="32"/>
  <c r="AF85" i="32" s="1"/>
  <c r="AF87" i="32" s="1"/>
  <c r="Q125" i="32"/>
  <c r="AF135" i="32" s="1"/>
  <c r="AF137" i="32" s="1"/>
  <c r="Q100" i="32"/>
  <c r="AF110" i="32" s="1"/>
  <c r="AF112" i="32" s="1"/>
  <c r="D185" i="32"/>
  <c r="F195" i="32" s="1"/>
  <c r="F197" i="32" s="1"/>
  <c r="D210" i="32"/>
  <c r="F220" i="32" s="1"/>
  <c r="F222" i="32" s="1"/>
  <c r="D160" i="32"/>
  <c r="F170" i="32" s="1"/>
  <c r="F172" i="32" s="1"/>
  <c r="P75" i="32"/>
  <c r="AD85" i="32" s="1"/>
  <c r="AD87" i="32" s="1"/>
  <c r="P125" i="32"/>
  <c r="AD135" i="32" s="1"/>
  <c r="AD137" i="32" s="1"/>
  <c r="P100" i="32"/>
  <c r="AD110" i="32" s="1"/>
  <c r="AD112" i="32" s="1"/>
  <c r="T185" i="32"/>
  <c r="AL195" i="32" s="1"/>
  <c r="AL197" i="32" s="1"/>
  <c r="T160" i="32"/>
  <c r="AL170" i="32" s="1"/>
  <c r="AL172" i="32" s="1"/>
  <c r="T210" i="32"/>
  <c r="AL220" i="32" s="1"/>
  <c r="AL222" i="32" s="1"/>
  <c r="W131" i="32"/>
  <c r="AQ136" i="32" s="1"/>
  <c r="AQ137" i="32" s="1"/>
  <c r="W191" i="32"/>
  <c r="AQ196" i="32" s="1"/>
  <c r="AQ197" i="32" s="1"/>
  <c r="AA81" i="32"/>
  <c r="AY86" i="32" s="1"/>
  <c r="AY87" i="32" s="1"/>
  <c r="T149" i="32"/>
  <c r="T64" i="32"/>
  <c r="N149" i="32"/>
  <c r="N64" i="32"/>
  <c r="D81" i="32"/>
  <c r="E86" i="32" s="1"/>
  <c r="E87" i="32" s="1"/>
  <c r="H191" i="32"/>
  <c r="M196" i="32" s="1"/>
  <c r="M197" i="32" s="1"/>
  <c r="L131" i="32"/>
  <c r="U136" i="32" s="1"/>
  <c r="U137" i="32" s="1"/>
  <c r="T166" i="32"/>
  <c r="AK171" i="32" s="1"/>
  <c r="AK172" i="32" s="1"/>
  <c r="T81" i="32"/>
  <c r="AK86" i="32" s="1"/>
  <c r="AK87" i="32" s="1"/>
  <c r="J75" i="32"/>
  <c r="R85" i="32" s="1"/>
  <c r="R87" i="32" s="1"/>
  <c r="J100" i="32"/>
  <c r="R110" i="32" s="1"/>
  <c r="R112" i="32" s="1"/>
  <c r="J125" i="32"/>
  <c r="R135" i="32" s="1"/>
  <c r="R137" i="32" s="1"/>
  <c r="N210" i="32"/>
  <c r="Z220" i="32" s="1"/>
  <c r="Z222" i="32" s="1"/>
  <c r="N160" i="32"/>
  <c r="Z170" i="32" s="1"/>
  <c r="Z172" i="32" s="1"/>
  <c r="N185" i="32"/>
  <c r="Z195" i="32" s="1"/>
  <c r="Z197" i="32" s="1"/>
  <c r="Z125" i="32"/>
  <c r="AX135" i="32" s="1"/>
  <c r="AX137" i="32" s="1"/>
  <c r="Z75" i="32"/>
  <c r="AX85" i="32" s="1"/>
  <c r="AX87" i="32" s="1"/>
  <c r="Z100" i="32"/>
  <c r="AX110" i="32" s="1"/>
  <c r="AX112" i="32" s="1"/>
  <c r="E210" i="32"/>
  <c r="H220" i="32" s="1"/>
  <c r="H222" i="32" s="1"/>
  <c r="E185" i="32"/>
  <c r="H195" i="32" s="1"/>
  <c r="H197" i="32" s="1"/>
  <c r="E160" i="32"/>
  <c r="H170" i="32" s="1"/>
  <c r="H172" i="32" s="1"/>
  <c r="E81" i="32"/>
  <c r="G86" i="32" s="1"/>
  <c r="G87" i="32" s="1"/>
  <c r="I216" i="32"/>
  <c r="O221" i="32" s="1"/>
  <c r="O222" i="32" s="1"/>
  <c r="M106" i="32"/>
  <c r="W111" i="32" s="1"/>
  <c r="W112" i="32" s="1"/>
  <c r="M131" i="32"/>
  <c r="W136" i="32" s="1"/>
  <c r="W137" i="32" s="1"/>
  <c r="Q81" i="32"/>
  <c r="AE86" i="32" s="1"/>
  <c r="AE87" i="32" s="1"/>
  <c r="U131" i="32"/>
  <c r="AM136" i="32" s="1"/>
  <c r="AM137" i="32" s="1"/>
  <c r="C148" i="32"/>
  <c r="C63" i="32"/>
  <c r="C216" i="32"/>
  <c r="C221" i="32" s="1"/>
  <c r="C222" i="32" s="1"/>
  <c r="G125" i="32"/>
  <c r="L135" i="32" s="1"/>
  <c r="L137" i="32" s="1"/>
  <c r="G75" i="32"/>
  <c r="L85" i="32" s="1"/>
  <c r="L87" i="32" s="1"/>
  <c r="G100" i="32"/>
  <c r="L110" i="32" s="1"/>
  <c r="L112" i="32" s="1"/>
  <c r="S125" i="32"/>
  <c r="AJ135" i="32" s="1"/>
  <c r="AJ137" i="32" s="1"/>
  <c r="S100" i="32"/>
  <c r="AJ110" i="32" s="1"/>
  <c r="AJ112" i="32" s="1"/>
  <c r="S75" i="32"/>
  <c r="AJ85" i="32" s="1"/>
  <c r="AJ87" i="32" s="1"/>
  <c r="W125" i="32"/>
  <c r="AR135" i="32" s="1"/>
  <c r="AR137" i="32" s="1"/>
  <c r="W75" i="32"/>
  <c r="AR85" i="32" s="1"/>
  <c r="AR87" i="32" s="1"/>
  <c r="W100" i="32"/>
  <c r="AR110" i="32" s="1"/>
  <c r="AR112" i="32" s="1"/>
  <c r="Q210" i="32"/>
  <c r="AF220" i="32" s="1"/>
  <c r="AF222" i="32" s="1"/>
  <c r="Q185" i="32"/>
  <c r="AF195" i="32" s="1"/>
  <c r="AF197" i="32" s="1"/>
  <c r="Q160" i="32"/>
  <c r="AF170" i="32" s="1"/>
  <c r="AF172" i="32" s="1"/>
  <c r="R216" i="32"/>
  <c r="AG221" i="32" s="1"/>
  <c r="AG222" i="32" s="1"/>
  <c r="V166" i="32"/>
  <c r="AO171" i="32" s="1"/>
  <c r="AO172" i="32" s="1"/>
  <c r="Z166" i="32"/>
  <c r="AW171" i="32" s="1"/>
  <c r="AW172" i="32" s="1"/>
  <c r="L75" i="32"/>
  <c r="V85" i="32" s="1"/>
  <c r="V87" i="32" s="1"/>
  <c r="L125" i="32"/>
  <c r="V135" i="32" s="1"/>
  <c r="V137" i="32" s="1"/>
  <c r="L100" i="32"/>
  <c r="V110" i="32" s="1"/>
  <c r="V112" i="32" s="1"/>
  <c r="P185" i="32"/>
  <c r="AD195" i="32" s="1"/>
  <c r="AD197" i="32" s="1"/>
  <c r="P160" i="32"/>
  <c r="AD170" i="32" s="1"/>
  <c r="AD172" i="32" s="1"/>
  <c r="P210" i="32"/>
  <c r="AD220" i="32" s="1"/>
  <c r="AD222" i="32" s="1"/>
  <c r="C24" i="3"/>
  <c r="C8" i="6" s="1"/>
  <c r="W81" i="32"/>
  <c r="AQ86" i="32" s="1"/>
  <c r="AQ87" i="32" s="1"/>
  <c r="W166" i="32"/>
  <c r="AQ171" i="32" s="1"/>
  <c r="AQ172" i="32" s="1"/>
  <c r="AA216" i="32"/>
  <c r="AY221" i="32" s="1"/>
  <c r="AY222" i="32" s="1"/>
  <c r="U75" i="32"/>
  <c r="AN85" i="32" s="1"/>
  <c r="AN87" i="32" s="1"/>
  <c r="U125" i="32"/>
  <c r="AN135" i="32" s="1"/>
  <c r="AN137" i="32" s="1"/>
  <c r="U100" i="32"/>
  <c r="AN110" i="32" s="1"/>
  <c r="AN112" i="32" s="1"/>
  <c r="L149" i="32"/>
  <c r="L64" i="32"/>
  <c r="F149" i="32"/>
  <c r="F64" i="32"/>
  <c r="K149" i="32"/>
  <c r="K64" i="32"/>
  <c r="H149" i="32"/>
  <c r="H64" i="32"/>
  <c r="P149" i="32"/>
  <c r="P64" i="32"/>
  <c r="X64" i="32"/>
  <c r="X149" i="32"/>
  <c r="E149" i="32"/>
  <c r="E64" i="32"/>
  <c r="Q149" i="32"/>
  <c r="Q64" i="32"/>
  <c r="J149" i="32"/>
  <c r="J64" i="32"/>
  <c r="R149" i="32"/>
  <c r="R64" i="32"/>
  <c r="Z149" i="32"/>
  <c r="Z64" i="32"/>
  <c r="G64" i="32"/>
  <c r="G149" i="32"/>
  <c r="O64" i="32"/>
  <c r="O149" i="32"/>
  <c r="W64" i="32"/>
  <c r="W149" i="32"/>
  <c r="Y149" i="32"/>
  <c r="Y64" i="32"/>
  <c r="F75" i="32"/>
  <c r="J85" i="32" s="1"/>
  <c r="J87" i="32" s="1"/>
  <c r="F100" i="32"/>
  <c r="J110" i="32" s="1"/>
  <c r="J112" i="32" s="1"/>
  <c r="F125" i="32"/>
  <c r="J135" i="32" s="1"/>
  <c r="J137" i="32" s="1"/>
  <c r="J185" i="32"/>
  <c r="R195" i="32" s="1"/>
  <c r="R197" i="32" s="1"/>
  <c r="J160" i="32"/>
  <c r="R170" i="32" s="1"/>
  <c r="R172" i="32" s="1"/>
  <c r="J210" i="32"/>
  <c r="R220" i="32" s="1"/>
  <c r="R222" i="32" s="1"/>
  <c r="V75" i="32"/>
  <c r="AP85" i="32" s="1"/>
  <c r="AP87" i="32" s="1"/>
  <c r="V125" i="32"/>
  <c r="AP135" i="32" s="1"/>
  <c r="AP137" i="32" s="1"/>
  <c r="V100" i="32"/>
  <c r="AP110" i="32" s="1"/>
  <c r="AP112" i="32" s="1"/>
  <c r="Z160" i="32"/>
  <c r="AX170" i="32" s="1"/>
  <c r="AX172" i="32" s="1"/>
  <c r="Z210" i="32"/>
  <c r="AX220" i="32" s="1"/>
  <c r="AX222" i="32" s="1"/>
  <c r="Z185" i="32"/>
  <c r="AX195" i="32" s="1"/>
  <c r="AX197" i="32" s="1"/>
  <c r="Y75" i="32"/>
  <c r="AV85" i="32" s="1"/>
  <c r="AV87" i="32" s="1"/>
  <c r="Y100" i="32"/>
  <c r="AV110" i="32" s="1"/>
  <c r="AV112" i="32" s="1"/>
  <c r="Y125" i="32"/>
  <c r="AV135" i="32" s="1"/>
  <c r="AV137" i="32" s="1"/>
  <c r="C81" i="32"/>
  <c r="C86" i="32" s="1"/>
  <c r="C87" i="32" s="1"/>
  <c r="C191" i="32"/>
  <c r="C196" i="32" s="1"/>
  <c r="C197" i="32" s="1"/>
  <c r="O125" i="32"/>
  <c r="AB135" i="32" s="1"/>
  <c r="AB137" i="32" s="1"/>
  <c r="O75" i="32"/>
  <c r="AB85" i="32" s="1"/>
  <c r="AB87" i="32" s="1"/>
  <c r="O100" i="32"/>
  <c r="AB110" i="32" s="1"/>
  <c r="AB112" i="32" s="1"/>
  <c r="S210" i="32"/>
  <c r="AJ220" i="32" s="1"/>
  <c r="AJ222" i="32" s="1"/>
  <c r="S185" i="32"/>
  <c r="AJ195" i="32" s="1"/>
  <c r="AJ197" i="32" s="1"/>
  <c r="S160" i="32"/>
  <c r="AJ170" i="32" s="1"/>
  <c r="AJ172" i="32" s="1"/>
  <c r="H100" i="32"/>
  <c r="N110" i="32" s="1"/>
  <c r="N112" i="32" s="1"/>
  <c r="H75" i="32"/>
  <c r="N85" i="32" s="1"/>
  <c r="N87" i="32" s="1"/>
  <c r="H125" i="32"/>
  <c r="N135" i="32" s="1"/>
  <c r="N137" i="32" s="1"/>
  <c r="L210" i="32"/>
  <c r="V220" i="32" s="1"/>
  <c r="V222" i="32" s="1"/>
  <c r="L185" i="32"/>
  <c r="V195" i="32" s="1"/>
  <c r="V197" i="32" s="1"/>
  <c r="L160" i="32"/>
  <c r="V170" i="32" s="1"/>
  <c r="V172" i="32" s="1"/>
  <c r="X100" i="32"/>
  <c r="AT110" i="32" s="1"/>
  <c r="AT112" i="32" s="1"/>
  <c r="X125" i="32"/>
  <c r="AT135" i="32" s="1"/>
  <c r="AT137" i="32" s="1"/>
  <c r="X75" i="32"/>
  <c r="AT85" i="32" s="1"/>
  <c r="AT87" i="32" s="1"/>
  <c r="C125" i="32"/>
  <c r="D135" i="32" s="1"/>
  <c r="D137" i="32" s="1"/>
  <c r="C75" i="32"/>
  <c r="D85" i="32" s="1"/>
  <c r="D87" i="32" s="1"/>
  <c r="C100" i="32"/>
  <c r="D110" i="32" s="1"/>
  <c r="D112" i="32" s="1"/>
  <c r="W106" i="32"/>
  <c r="AQ111" i="32" s="1"/>
  <c r="AQ112" i="32" s="1"/>
  <c r="AA131" i="32"/>
  <c r="AY136" i="32" s="1"/>
  <c r="AY137" i="32" s="1"/>
  <c r="AA191" i="32"/>
  <c r="AY196" i="32" s="1"/>
  <c r="AY197" i="32" s="1"/>
  <c r="I75" i="32"/>
  <c r="P85" i="32" s="1"/>
  <c r="P87" i="32" s="1"/>
  <c r="I125" i="32"/>
  <c r="P135" i="32" s="1"/>
  <c r="P137" i="32" s="1"/>
  <c r="I100" i="32"/>
  <c r="P110" i="32" s="1"/>
  <c r="P112" i="32" s="1"/>
  <c r="U185" i="32"/>
  <c r="AN195" i="32" s="1"/>
  <c r="AN197" i="32" s="1"/>
  <c r="U210" i="32"/>
  <c r="AN220" i="32" s="1"/>
  <c r="AN222" i="32" s="1"/>
  <c r="U160" i="32"/>
  <c r="AN170" i="32" s="1"/>
  <c r="AN172" i="32" s="1"/>
  <c r="D149" i="32"/>
  <c r="D64" i="32"/>
  <c r="I149" i="32"/>
  <c r="I64" i="32"/>
  <c r="U149" i="32"/>
  <c r="U64" i="32"/>
  <c r="AY30" i="4"/>
  <c r="AY31" i="4" s="1"/>
  <c r="F185" i="32"/>
  <c r="J195" i="32" s="1"/>
  <c r="J197" i="32" s="1"/>
  <c r="F160" i="32"/>
  <c r="J170" i="32" s="1"/>
  <c r="J172" i="32" s="1"/>
  <c r="F210" i="32"/>
  <c r="J220" i="32" s="1"/>
  <c r="J222" i="32" s="1"/>
  <c r="R75" i="32"/>
  <c r="AH85" i="32" s="1"/>
  <c r="AH87" i="32" s="1"/>
  <c r="R100" i="32"/>
  <c r="AH110" i="32" s="1"/>
  <c r="AH112" i="32" s="1"/>
  <c r="R125" i="32"/>
  <c r="AH135" i="32" s="1"/>
  <c r="AH137" i="32" s="1"/>
  <c r="V185" i="32"/>
  <c r="AP195" i="32" s="1"/>
  <c r="AP197" i="32" s="1"/>
  <c r="V160" i="32"/>
  <c r="AP170" i="32" s="1"/>
  <c r="AP172" i="32" s="1"/>
  <c r="V210" i="32"/>
  <c r="AP220" i="32" s="1"/>
  <c r="AP222" i="32" s="1"/>
  <c r="M100" i="32"/>
  <c r="X110" i="32" s="1"/>
  <c r="X112" i="32" s="1"/>
  <c r="M125" i="32"/>
  <c r="X135" i="32" s="1"/>
  <c r="X137" i="32" s="1"/>
  <c r="M75" i="32"/>
  <c r="X85" i="32" s="1"/>
  <c r="X87" i="32" s="1"/>
  <c r="Y210" i="32"/>
  <c r="AV220" i="32" s="1"/>
  <c r="AV222" i="32" s="1"/>
  <c r="Y160" i="32"/>
  <c r="AV170" i="32" s="1"/>
  <c r="AV172" i="32" s="1"/>
  <c r="Y185" i="32"/>
  <c r="AV195" i="32" s="1"/>
  <c r="AV197" i="32" s="1"/>
  <c r="C131" i="32"/>
  <c r="C136" i="32" s="1"/>
  <c r="C137" i="32" s="1"/>
  <c r="C166" i="32"/>
  <c r="C171" i="32" s="1"/>
  <c r="C172" i="32" s="1"/>
  <c r="K125" i="32"/>
  <c r="T135" i="32" s="1"/>
  <c r="T137" i="32" s="1"/>
  <c r="K100" i="32"/>
  <c r="T110" i="32" s="1"/>
  <c r="T112" i="32" s="1"/>
  <c r="K75" i="32"/>
  <c r="T85" i="32" s="1"/>
  <c r="T87" i="32" s="1"/>
  <c r="O185" i="32"/>
  <c r="AB195" i="32" s="1"/>
  <c r="AB197" i="32" s="1"/>
  <c r="O210" i="32"/>
  <c r="AB220" i="32" s="1"/>
  <c r="AB222" i="32" s="1"/>
  <c r="O160" i="32"/>
  <c r="AB170" i="32" s="1"/>
  <c r="AB172" i="32" s="1"/>
  <c r="AA125" i="32"/>
  <c r="AZ135" i="32" s="1"/>
  <c r="AZ137" i="32" s="1"/>
  <c r="AA100" i="32"/>
  <c r="AZ110" i="32" s="1"/>
  <c r="AZ112" i="32" s="1"/>
  <c r="AA75" i="32"/>
  <c r="AZ85" i="32" s="1"/>
  <c r="AZ87" i="32" s="1"/>
  <c r="D75" i="32"/>
  <c r="F85" i="32" s="1"/>
  <c r="F87" i="32" s="1"/>
  <c r="D125" i="32"/>
  <c r="F135" i="32" s="1"/>
  <c r="F137" i="32" s="1"/>
  <c r="D100" i="32"/>
  <c r="F110" i="32" s="1"/>
  <c r="F112" i="32" s="1"/>
  <c r="H160" i="32"/>
  <c r="N170" i="32" s="1"/>
  <c r="N172" i="32" s="1"/>
  <c r="H210" i="32"/>
  <c r="N220" i="32" s="1"/>
  <c r="N222" i="32" s="1"/>
  <c r="H185" i="32"/>
  <c r="N195" i="32" s="1"/>
  <c r="N197" i="32" s="1"/>
  <c r="T75" i="32"/>
  <c r="AL85" i="32" s="1"/>
  <c r="AL87" i="32" s="1"/>
  <c r="T125" i="32"/>
  <c r="AL135" i="32" s="1"/>
  <c r="AL137" i="32" s="1"/>
  <c r="T100" i="32"/>
  <c r="AL110" i="32" s="1"/>
  <c r="AL112" i="32" s="1"/>
  <c r="X210" i="32"/>
  <c r="AT220" i="32" s="1"/>
  <c r="AT222" i="32" s="1"/>
  <c r="X185" i="32"/>
  <c r="AT195" i="32" s="1"/>
  <c r="AT197" i="32" s="1"/>
  <c r="X160" i="32"/>
  <c r="AT170" i="32" s="1"/>
  <c r="AT172" i="32" s="1"/>
  <c r="C210" i="32"/>
  <c r="D220" i="32" s="1"/>
  <c r="D222" i="32" s="1"/>
  <c r="C185" i="32"/>
  <c r="D195" i="32" s="1"/>
  <c r="D197" i="32" s="1"/>
  <c r="C160" i="32"/>
  <c r="D170" i="32" s="1"/>
  <c r="D172" i="32" s="1"/>
  <c r="W216" i="32"/>
  <c r="AQ221" i="32" s="1"/>
  <c r="AQ222" i="32" s="1"/>
  <c r="AA106" i="32"/>
  <c r="AY111" i="32" s="1"/>
  <c r="AY112" i="32" s="1"/>
  <c r="AA166" i="32"/>
  <c r="AY171" i="32" s="1"/>
  <c r="AY172" i="32" s="1"/>
  <c r="I185" i="32"/>
  <c r="P195" i="32" s="1"/>
  <c r="P197" i="32" s="1"/>
  <c r="I160" i="32"/>
  <c r="P170" i="32" s="1"/>
  <c r="P172" i="32" s="1"/>
  <c r="I210" i="32"/>
  <c r="P220" i="32" s="1"/>
  <c r="P222" i="32" s="1"/>
  <c r="R53" i="32"/>
  <c r="R43" i="32"/>
  <c r="R47" i="32"/>
  <c r="S39" i="32"/>
  <c r="L8" i="4"/>
  <c r="L8" i="6"/>
  <c r="I8" i="4"/>
  <c r="I8" i="6"/>
  <c r="U8" i="4"/>
  <c r="U8" i="6"/>
  <c r="C25" i="4"/>
  <c r="C30" i="4" s="1"/>
  <c r="C31" i="4" s="1"/>
  <c r="P44" i="4"/>
  <c r="AD54" i="4" s="1"/>
  <c r="AD56" i="4" s="1"/>
  <c r="P69" i="4"/>
  <c r="AD79" i="4" s="1"/>
  <c r="AD81" i="4" s="1"/>
  <c r="J44" i="4"/>
  <c r="R54" i="4" s="1"/>
  <c r="R56" i="4" s="1"/>
  <c r="J69" i="4"/>
  <c r="R79" i="4" s="1"/>
  <c r="R81" i="4" s="1"/>
  <c r="G44" i="4"/>
  <c r="L54" i="4" s="1"/>
  <c r="L56" i="4" s="1"/>
  <c r="G69" i="4"/>
  <c r="L79" i="4" s="1"/>
  <c r="L81" i="4" s="1"/>
  <c r="W44" i="4"/>
  <c r="AR54" i="4" s="1"/>
  <c r="AR56" i="4" s="1"/>
  <c r="W69" i="4"/>
  <c r="AR79" i="4" s="1"/>
  <c r="AR81" i="4" s="1"/>
  <c r="Y44" i="4"/>
  <c r="AV54" i="4" s="1"/>
  <c r="AV56" i="4" s="1"/>
  <c r="Y69" i="4"/>
  <c r="AV79" i="4" s="1"/>
  <c r="AV81" i="4" s="1"/>
  <c r="C50" i="4"/>
  <c r="C55" i="4" s="1"/>
  <c r="C56" i="4" s="1"/>
  <c r="C75" i="6"/>
  <c r="C80" i="6" s="1"/>
  <c r="C81" i="6" s="1"/>
  <c r="J50" i="4"/>
  <c r="Q55" i="4" s="1"/>
  <c r="Q56" i="4" s="1"/>
  <c r="J75" i="4"/>
  <c r="Q80" i="4" s="1"/>
  <c r="Q81" i="4" s="1"/>
  <c r="Z75" i="4"/>
  <c r="AW80" i="4" s="1"/>
  <c r="AW81" i="4" s="1"/>
  <c r="C44" i="4"/>
  <c r="D54" i="4" s="1"/>
  <c r="D56" i="4" s="1"/>
  <c r="C69" i="4"/>
  <c r="D79" i="4" s="1"/>
  <c r="D81" i="4" s="1"/>
  <c r="T8" i="4"/>
  <c r="T8" i="6"/>
  <c r="M8" i="4"/>
  <c r="M8" i="6"/>
  <c r="N8" i="4"/>
  <c r="N8" i="6"/>
  <c r="V8" i="4"/>
  <c r="V8" i="6"/>
  <c r="S8" i="4"/>
  <c r="S8" i="6"/>
  <c r="AA8" i="4"/>
  <c r="AA8" i="6"/>
  <c r="J25" i="6"/>
  <c r="Q30" i="6" s="1"/>
  <c r="Q31" i="6" s="1"/>
  <c r="R25" i="6"/>
  <c r="AG30" i="6" s="1"/>
  <c r="AG31" i="6" s="1"/>
  <c r="Z25" i="6"/>
  <c r="AW30" i="6" s="1"/>
  <c r="AW31" i="6" s="1"/>
  <c r="C69" i="6"/>
  <c r="D79" i="6" s="1"/>
  <c r="D81" i="6" s="1"/>
  <c r="C19" i="6"/>
  <c r="D29" i="6" s="1"/>
  <c r="D31" i="6" s="1"/>
  <c r="C44" i="6"/>
  <c r="D54" i="6" s="1"/>
  <c r="D56" i="6" s="1"/>
  <c r="E7" i="3"/>
  <c r="D15" i="3"/>
  <c r="D11" i="3"/>
  <c r="D4" i="6"/>
  <c r="H44" i="4"/>
  <c r="N54" i="4" s="1"/>
  <c r="N56" i="4" s="1"/>
  <c r="H69" i="4"/>
  <c r="N79" i="4" s="1"/>
  <c r="N81" i="4" s="1"/>
  <c r="X44" i="4"/>
  <c r="AT54" i="4" s="1"/>
  <c r="AT56" i="4" s="1"/>
  <c r="X69" i="4"/>
  <c r="AT79" i="4" s="1"/>
  <c r="AT81" i="4" s="1"/>
  <c r="E44" i="4"/>
  <c r="H54" i="4" s="1"/>
  <c r="H56" i="4" s="1"/>
  <c r="E69" i="4"/>
  <c r="H79" i="4" s="1"/>
  <c r="H81" i="4" s="1"/>
  <c r="Q44" i="4"/>
  <c r="AF54" i="4" s="1"/>
  <c r="AF56" i="4" s="1"/>
  <c r="Q69" i="4"/>
  <c r="AF79" i="4" s="1"/>
  <c r="AF81" i="4" s="1"/>
  <c r="R44" i="4"/>
  <c r="AH54" i="4" s="1"/>
  <c r="AH56" i="4" s="1"/>
  <c r="R69" i="4"/>
  <c r="AH79" i="4" s="1"/>
  <c r="AH81" i="4" s="1"/>
  <c r="Z44" i="4"/>
  <c r="AX54" i="4" s="1"/>
  <c r="AX56" i="4" s="1"/>
  <c r="Z69" i="4"/>
  <c r="AX79" i="4" s="1"/>
  <c r="AX81" i="4" s="1"/>
  <c r="O44" i="4"/>
  <c r="AB54" i="4" s="1"/>
  <c r="AB56" i="4" s="1"/>
  <c r="O69" i="4"/>
  <c r="AB79" i="4" s="1"/>
  <c r="AB81" i="4" s="1"/>
  <c r="D75" i="6"/>
  <c r="E80" i="6" s="1"/>
  <c r="E81" i="6" s="1"/>
  <c r="L75" i="6"/>
  <c r="U80" i="6" s="1"/>
  <c r="U81" i="6" s="1"/>
  <c r="T75" i="6"/>
  <c r="AK80" i="6" s="1"/>
  <c r="AK81" i="6" s="1"/>
  <c r="D4" i="4"/>
  <c r="H8" i="4"/>
  <c r="H8" i="6"/>
  <c r="P8" i="4"/>
  <c r="P8" i="6"/>
  <c r="X8" i="4"/>
  <c r="X8" i="6"/>
  <c r="E8" i="4"/>
  <c r="E8" i="6"/>
  <c r="Q8" i="4"/>
  <c r="Q8" i="6"/>
  <c r="J8" i="4"/>
  <c r="J8" i="6"/>
  <c r="R8" i="4"/>
  <c r="R8" i="6"/>
  <c r="Z8" i="4"/>
  <c r="Z8" i="6"/>
  <c r="G8" i="4"/>
  <c r="G8" i="6"/>
  <c r="O8" i="4"/>
  <c r="O8" i="6"/>
  <c r="W8" i="4"/>
  <c r="W8" i="6"/>
  <c r="Y8" i="4"/>
  <c r="Y8" i="6"/>
  <c r="H25" i="6"/>
  <c r="M30" i="6" s="1"/>
  <c r="M31" i="6" s="1"/>
  <c r="P25" i="6"/>
  <c r="AC30" i="6" s="1"/>
  <c r="AC31" i="6" s="1"/>
  <c r="T75" i="4"/>
  <c r="AK80" i="4" s="1"/>
  <c r="AK81" i="4" s="1"/>
  <c r="X25" i="4"/>
  <c r="AS30" i="4" s="1"/>
  <c r="AS31" i="4" s="1"/>
  <c r="X25" i="6"/>
  <c r="AS30" i="6" s="1"/>
  <c r="AS31" i="6" s="1"/>
  <c r="U75" i="4"/>
  <c r="AM80" i="4" s="1"/>
  <c r="AM81" i="4" s="1"/>
  <c r="C75" i="4"/>
  <c r="Z50" i="4"/>
  <c r="AW55" i="4" s="1"/>
  <c r="AW56" i="4" s="1"/>
  <c r="R75" i="4"/>
  <c r="AG80" i="4" s="1"/>
  <c r="AG81" i="4" s="1"/>
  <c r="D8" i="4"/>
  <c r="D8" i="6"/>
  <c r="F8" i="4"/>
  <c r="F8" i="6"/>
  <c r="K8" i="4"/>
  <c r="K8" i="6"/>
  <c r="C25" i="6"/>
  <c r="C30" i="6" s="1"/>
  <c r="C31" i="6" s="1"/>
  <c r="D44" i="4"/>
  <c r="F54" i="4" s="1"/>
  <c r="F56" i="4" s="1"/>
  <c r="D69" i="4"/>
  <c r="F79" i="4" s="1"/>
  <c r="F81" i="4" s="1"/>
  <c r="L44" i="4"/>
  <c r="V54" i="4" s="1"/>
  <c r="V56" i="4" s="1"/>
  <c r="L69" i="4"/>
  <c r="V79" i="4" s="1"/>
  <c r="V81" i="4" s="1"/>
  <c r="T44" i="4"/>
  <c r="AL54" i="4" s="1"/>
  <c r="AL56" i="4" s="1"/>
  <c r="T69" i="4"/>
  <c r="AL79" i="4" s="1"/>
  <c r="AL81" i="4" s="1"/>
  <c r="M44" i="4"/>
  <c r="X54" i="4" s="1"/>
  <c r="X56" i="4" s="1"/>
  <c r="M69" i="4"/>
  <c r="X79" i="4" s="1"/>
  <c r="X81" i="4" s="1"/>
  <c r="I44" i="4"/>
  <c r="P54" i="4" s="1"/>
  <c r="P56" i="4" s="1"/>
  <c r="I69" i="4"/>
  <c r="P79" i="4" s="1"/>
  <c r="P81" i="4" s="1"/>
  <c r="F44" i="4"/>
  <c r="J54" i="4" s="1"/>
  <c r="J56" i="4" s="1"/>
  <c r="F69" i="4"/>
  <c r="J79" i="4" s="1"/>
  <c r="J81" i="4" s="1"/>
  <c r="N44" i="4"/>
  <c r="Z54" i="4" s="1"/>
  <c r="Z56" i="4" s="1"/>
  <c r="N69" i="4"/>
  <c r="Z79" i="4" s="1"/>
  <c r="Z81" i="4" s="1"/>
  <c r="V44" i="4"/>
  <c r="AP54" i="4" s="1"/>
  <c r="AP56" i="4" s="1"/>
  <c r="V69" i="4"/>
  <c r="AP79" i="4" s="1"/>
  <c r="AP81" i="4" s="1"/>
  <c r="U44" i="4"/>
  <c r="AN54" i="4" s="1"/>
  <c r="AN56" i="4" s="1"/>
  <c r="U69" i="4"/>
  <c r="AN79" i="4" s="1"/>
  <c r="AN81" i="4" s="1"/>
  <c r="K44" i="4"/>
  <c r="T54" i="4" s="1"/>
  <c r="T56" i="4" s="1"/>
  <c r="K69" i="4"/>
  <c r="T79" i="4" s="1"/>
  <c r="T81" i="4" s="1"/>
  <c r="S44" i="4"/>
  <c r="AJ54" i="4" s="1"/>
  <c r="AJ56" i="4" s="1"/>
  <c r="S69" i="4"/>
  <c r="AJ79" i="4" s="1"/>
  <c r="AJ81" i="4" s="1"/>
  <c r="AA44" i="4"/>
  <c r="AZ54" i="4" s="1"/>
  <c r="AZ56" i="4" s="1"/>
  <c r="AA69" i="4"/>
  <c r="AZ79" i="4" s="1"/>
  <c r="AZ81" i="4" s="1"/>
  <c r="P50" i="4"/>
  <c r="AC55" i="4" s="1"/>
  <c r="AC56" i="4" s="1"/>
  <c r="X50" i="4"/>
  <c r="AS55" i="4" s="1"/>
  <c r="AS56" i="4" s="1"/>
  <c r="E25" i="6"/>
  <c r="G30" i="6" s="1"/>
  <c r="G31" i="6" s="1"/>
  <c r="I50" i="4"/>
  <c r="O55" i="4" s="1"/>
  <c r="O56" i="4" s="1"/>
  <c r="Q50" i="6"/>
  <c r="AE55" i="6" s="1"/>
  <c r="AE56" i="6" s="1"/>
  <c r="Y50" i="6"/>
  <c r="AU55" i="6" s="1"/>
  <c r="AU56" i="6" s="1"/>
  <c r="C50" i="6"/>
  <c r="C55" i="6" s="1"/>
  <c r="C56" i="6" s="1"/>
  <c r="F25" i="4"/>
  <c r="I30" i="4" s="1"/>
  <c r="I31" i="4" s="1"/>
  <c r="N25" i="4"/>
  <c r="Y30" i="4" s="1"/>
  <c r="Y31" i="4" s="1"/>
  <c r="F75" i="4"/>
  <c r="I80" i="4" s="1"/>
  <c r="I81" i="4" s="1"/>
  <c r="N75" i="4"/>
  <c r="Y80" i="4" s="1"/>
  <c r="Y81" i="4" s="1"/>
  <c r="V75" i="4"/>
  <c r="AO80" i="4" s="1"/>
  <c r="AO81" i="4" s="1"/>
  <c r="S25" i="4"/>
  <c r="AI30" i="4" s="1"/>
  <c r="AI31" i="4" s="1"/>
  <c r="P19" i="4"/>
  <c r="AD29" i="4" s="1"/>
  <c r="AD31" i="4" s="1"/>
  <c r="E19" i="4"/>
  <c r="R19" i="4"/>
  <c r="AH29" i="4" s="1"/>
  <c r="AH31" i="4" s="1"/>
  <c r="Z19" i="4"/>
  <c r="AX29" i="4" s="1"/>
  <c r="AX31" i="4" s="1"/>
  <c r="G19" i="4"/>
  <c r="L29" i="4" s="1"/>
  <c r="L31" i="4" s="1"/>
  <c r="O19" i="4"/>
  <c r="AB29" i="4" s="1"/>
  <c r="AB31" i="4" s="1"/>
  <c r="W19" i="4"/>
  <c r="AR29" i="4" s="1"/>
  <c r="AR31" i="4" s="1"/>
  <c r="Y19" i="4"/>
  <c r="AV29" i="4" s="1"/>
  <c r="AV31" i="4" s="1"/>
  <c r="X19" i="4"/>
  <c r="AT29" i="4" s="1"/>
  <c r="AT31" i="4" s="1"/>
  <c r="J19" i="4"/>
  <c r="H19" i="4"/>
  <c r="N29" i="4" s="1"/>
  <c r="N31" i="4" s="1"/>
  <c r="Q19" i="4"/>
  <c r="AF29" i="4" s="1"/>
  <c r="AF31" i="4" s="1"/>
  <c r="D19" i="4"/>
  <c r="F29" i="4" s="1"/>
  <c r="F31" i="4" s="1"/>
  <c r="L19" i="4"/>
  <c r="V29" i="4" s="1"/>
  <c r="V31" i="4" s="1"/>
  <c r="T19" i="4"/>
  <c r="AL29" i="4" s="1"/>
  <c r="AL31" i="4" s="1"/>
  <c r="M19" i="4"/>
  <c r="X29" i="4" s="1"/>
  <c r="X31" i="4" s="1"/>
  <c r="I19" i="4"/>
  <c r="P29" i="4" s="1"/>
  <c r="P31" i="4" s="1"/>
  <c r="F19" i="4"/>
  <c r="J29" i="4" s="1"/>
  <c r="J31" i="4" s="1"/>
  <c r="N19" i="4"/>
  <c r="Z29" i="4" s="1"/>
  <c r="Z31" i="4" s="1"/>
  <c r="V19" i="4"/>
  <c r="AP29" i="4" s="1"/>
  <c r="AP31" i="4" s="1"/>
  <c r="U19" i="4"/>
  <c r="AN29" i="4" s="1"/>
  <c r="AN31" i="4" s="1"/>
  <c r="K19" i="4"/>
  <c r="T29" i="4" s="1"/>
  <c r="T31" i="4" s="1"/>
  <c r="S19" i="4"/>
  <c r="AJ29" i="4" s="1"/>
  <c r="AJ31" i="4" s="1"/>
  <c r="AA19" i="4"/>
  <c r="J12" i="8"/>
  <c r="J11" i="8"/>
  <c r="J10" i="8"/>
  <c r="J9" i="8"/>
  <c r="J8" i="8"/>
  <c r="E60" i="32" l="1"/>
  <c r="E145" i="32"/>
  <c r="C8" i="4"/>
  <c r="R29" i="4"/>
  <c r="R31" i="4" s="1"/>
  <c r="H29" i="4"/>
  <c r="H31" i="4" s="1"/>
  <c r="C80" i="4"/>
  <c r="C81" i="4" s="1"/>
  <c r="AZ29" i="4"/>
  <c r="AZ31" i="4" s="1"/>
  <c r="C149" i="32"/>
  <c r="C64" i="32"/>
  <c r="S47" i="32"/>
  <c r="T39" i="32"/>
  <c r="S53" i="32"/>
  <c r="S43" i="32"/>
  <c r="F7" i="3"/>
  <c r="E15" i="3"/>
  <c r="E11" i="3"/>
  <c r="E4" i="6"/>
  <c r="I8" i="8"/>
  <c r="I10" i="8"/>
  <c r="I12" i="8"/>
  <c r="F145" i="32" l="1"/>
  <c r="F60" i="32"/>
  <c r="C73" i="32"/>
  <c r="T53" i="32"/>
  <c r="T43" i="32"/>
  <c r="U39" i="32"/>
  <c r="T47" i="32"/>
  <c r="G7" i="3"/>
  <c r="F11" i="3"/>
  <c r="F15" i="3"/>
  <c r="F4" i="6"/>
  <c r="I9" i="8"/>
  <c r="J13" i="8"/>
  <c r="I11" i="8"/>
  <c r="E11" i="5"/>
  <c r="F11" i="5" s="1"/>
  <c r="G11" i="5" s="1"/>
  <c r="H11" i="5" s="1"/>
  <c r="I11" i="5" s="1"/>
  <c r="J11" i="5" s="1"/>
  <c r="K11" i="5" s="1"/>
  <c r="L11" i="5" s="1"/>
  <c r="M11" i="5" s="1"/>
  <c r="N11" i="5" s="1"/>
  <c r="O11" i="5" s="1"/>
  <c r="P11" i="5" s="1"/>
  <c r="Q11" i="5" s="1"/>
  <c r="R11" i="5" s="1"/>
  <c r="S11" i="5" s="1"/>
  <c r="T11" i="5" s="1"/>
  <c r="U11" i="5" s="1"/>
  <c r="V11" i="5" s="1"/>
  <c r="W11" i="5" s="1"/>
  <c r="X11" i="5" s="1"/>
  <c r="Y11" i="5" s="1"/>
  <c r="Z11" i="5" s="1"/>
  <c r="AA11" i="5" s="1"/>
  <c r="AB11" i="5" s="1"/>
  <c r="D12" i="5"/>
  <c r="C21" i="3"/>
  <c r="C48" i="32" l="1"/>
  <c r="C40" i="32"/>
  <c r="E12" i="5"/>
  <c r="C16" i="3"/>
  <c r="G60" i="32"/>
  <c r="G145" i="32"/>
  <c r="C123" i="32"/>
  <c r="D158" i="32"/>
  <c r="K158" i="32"/>
  <c r="R158" i="32"/>
  <c r="Z158" i="32"/>
  <c r="F158" i="32"/>
  <c r="T158" i="32"/>
  <c r="V158" i="32"/>
  <c r="P158" i="32"/>
  <c r="L158" i="32"/>
  <c r="AA158" i="32"/>
  <c r="O158" i="32"/>
  <c r="J158" i="32"/>
  <c r="W158" i="32"/>
  <c r="G158" i="32"/>
  <c r="I158" i="32"/>
  <c r="Y158" i="32"/>
  <c r="H158" i="32"/>
  <c r="M158" i="32"/>
  <c r="X158" i="32"/>
  <c r="C158" i="32"/>
  <c r="Q158" i="32"/>
  <c r="S158" i="32"/>
  <c r="E158" i="32"/>
  <c r="U158" i="32"/>
  <c r="N158" i="32"/>
  <c r="U53" i="32"/>
  <c r="U43" i="32"/>
  <c r="U47" i="32"/>
  <c r="V39" i="32"/>
  <c r="C14" i="6"/>
  <c r="C14" i="4"/>
  <c r="C64" i="6"/>
  <c r="C67" i="6" s="1"/>
  <c r="C64" i="4"/>
  <c r="C67" i="4" s="1"/>
  <c r="H7" i="3"/>
  <c r="G11" i="3"/>
  <c r="G15" i="3"/>
  <c r="G4" i="6"/>
  <c r="E4" i="4"/>
  <c r="E21" i="3"/>
  <c r="F4" i="4"/>
  <c r="D21" i="3"/>
  <c r="K12" i="8"/>
  <c r="I24" i="8" s="1"/>
  <c r="C8" i="3"/>
  <c r="K10" i="8"/>
  <c r="I22" i="8" s="1"/>
  <c r="K9" i="8"/>
  <c r="I21" i="8" s="1"/>
  <c r="K8" i="8"/>
  <c r="I20" i="8" s="1"/>
  <c r="K11" i="8"/>
  <c r="I23" i="8" s="1"/>
  <c r="D48" i="32" l="1"/>
  <c r="D40" i="32"/>
  <c r="D16" i="3"/>
  <c r="C61" i="32"/>
  <c r="C146" i="32"/>
  <c r="C44" i="32"/>
  <c r="D8" i="3"/>
  <c r="H60" i="32"/>
  <c r="H145" i="32"/>
  <c r="F12" i="5"/>
  <c r="F208" i="32"/>
  <c r="K208" i="32"/>
  <c r="E208" i="32"/>
  <c r="W208" i="32"/>
  <c r="Q208" i="32"/>
  <c r="T208" i="32"/>
  <c r="M208" i="32"/>
  <c r="R208" i="32"/>
  <c r="U208" i="32"/>
  <c r="L208" i="32"/>
  <c r="G208" i="32"/>
  <c r="O208" i="32"/>
  <c r="H208" i="32"/>
  <c r="N208" i="32"/>
  <c r="P208" i="32"/>
  <c r="I208" i="32"/>
  <c r="X208" i="32"/>
  <c r="C208" i="32"/>
  <c r="Z208" i="32"/>
  <c r="J208" i="32"/>
  <c r="AA208" i="32"/>
  <c r="Y208" i="32"/>
  <c r="D208" i="32"/>
  <c r="S208" i="32"/>
  <c r="V208" i="32"/>
  <c r="C98" i="32"/>
  <c r="V53" i="32"/>
  <c r="V43" i="32"/>
  <c r="V47" i="32"/>
  <c r="W39" i="32"/>
  <c r="AA67" i="6"/>
  <c r="W67" i="6"/>
  <c r="S67" i="6"/>
  <c r="O67" i="6"/>
  <c r="K67" i="6"/>
  <c r="G67" i="6"/>
  <c r="Z67" i="6"/>
  <c r="V67" i="6"/>
  <c r="R67" i="6"/>
  <c r="N67" i="6"/>
  <c r="J67" i="6"/>
  <c r="F67" i="6"/>
  <c r="Y67" i="6"/>
  <c r="U67" i="6"/>
  <c r="Q67" i="6"/>
  <c r="M67" i="6"/>
  <c r="I67" i="6"/>
  <c r="E67" i="6"/>
  <c r="X67" i="6"/>
  <c r="P67" i="6"/>
  <c r="L67" i="6"/>
  <c r="H67" i="6"/>
  <c r="D67" i="6"/>
  <c r="T67" i="6"/>
  <c r="F17" i="6"/>
  <c r="J17" i="6"/>
  <c r="N17" i="6"/>
  <c r="R17" i="6"/>
  <c r="V17" i="6"/>
  <c r="Z17" i="6"/>
  <c r="G17" i="6"/>
  <c r="K17" i="6"/>
  <c r="O17" i="6"/>
  <c r="S17" i="6"/>
  <c r="W17" i="6"/>
  <c r="AA17" i="6"/>
  <c r="D17" i="6"/>
  <c r="H17" i="6"/>
  <c r="L17" i="6"/>
  <c r="P17" i="6"/>
  <c r="T17" i="6"/>
  <c r="X17" i="6"/>
  <c r="C17" i="6"/>
  <c r="E17" i="6"/>
  <c r="M17" i="6"/>
  <c r="Q17" i="6"/>
  <c r="Y17" i="6"/>
  <c r="I17" i="6"/>
  <c r="U17" i="6"/>
  <c r="C39" i="4"/>
  <c r="C42" i="4" s="1"/>
  <c r="C39" i="6"/>
  <c r="D12" i="3"/>
  <c r="D5" i="6"/>
  <c r="C12" i="3"/>
  <c r="C5" i="6"/>
  <c r="I7" i="3"/>
  <c r="H15" i="3"/>
  <c r="H11" i="3"/>
  <c r="H4" i="6"/>
  <c r="C17" i="4"/>
  <c r="D18" i="4" s="1"/>
  <c r="E18" i="4" s="1"/>
  <c r="H28" i="4" s="1"/>
  <c r="F21" i="3"/>
  <c r="G4" i="4"/>
  <c r="C5" i="4"/>
  <c r="C18" i="4" s="1"/>
  <c r="D28" i="4" s="1"/>
  <c r="D5" i="4"/>
  <c r="D9" i="3"/>
  <c r="K13" i="8"/>
  <c r="E8" i="3"/>
  <c r="G12" i="5"/>
  <c r="E16" i="3" l="1"/>
  <c r="E40" i="32"/>
  <c r="E48" i="32"/>
  <c r="D61" i="32"/>
  <c r="D146" i="32"/>
  <c r="D44" i="32"/>
  <c r="D41" i="32"/>
  <c r="I60" i="32"/>
  <c r="I145" i="32"/>
  <c r="E146" i="32"/>
  <c r="E61" i="32"/>
  <c r="C184" i="32"/>
  <c r="D194" i="32" s="1"/>
  <c r="C209" i="32"/>
  <c r="D219" i="32" s="1"/>
  <c r="C159" i="32"/>
  <c r="C163" i="32"/>
  <c r="C169" i="32" s="1"/>
  <c r="C213" i="32"/>
  <c r="C219" i="32" s="1"/>
  <c r="C188" i="32"/>
  <c r="C194" i="32" s="1"/>
  <c r="F16" i="3"/>
  <c r="F48" i="32"/>
  <c r="F40" i="32"/>
  <c r="D209" i="32"/>
  <c r="E209" i="32" s="1"/>
  <c r="C99" i="32"/>
  <c r="D109" i="32" s="1"/>
  <c r="C128" i="32"/>
  <c r="C134" i="32" s="1"/>
  <c r="C124" i="32"/>
  <c r="C103" i="32"/>
  <c r="C109" i="32" s="1"/>
  <c r="C78" i="32"/>
  <c r="C84" i="32" s="1"/>
  <c r="C74" i="32"/>
  <c r="F183" i="32"/>
  <c r="K183" i="32"/>
  <c r="AA183" i="32"/>
  <c r="S183" i="32"/>
  <c r="J183" i="32"/>
  <c r="P183" i="32"/>
  <c r="N183" i="32"/>
  <c r="G183" i="32"/>
  <c r="Y183" i="32"/>
  <c r="L183" i="32"/>
  <c r="E183" i="32"/>
  <c r="Z183" i="32"/>
  <c r="U183" i="32"/>
  <c r="I183" i="32"/>
  <c r="X183" i="32"/>
  <c r="T183" i="32"/>
  <c r="Q183" i="32"/>
  <c r="D183" i="32"/>
  <c r="C183" i="32"/>
  <c r="R183" i="32"/>
  <c r="W183" i="32"/>
  <c r="V183" i="32"/>
  <c r="O183" i="32"/>
  <c r="M183" i="32"/>
  <c r="H183" i="32"/>
  <c r="W47" i="32"/>
  <c r="X39" i="32"/>
  <c r="W43" i="32"/>
  <c r="W53" i="32"/>
  <c r="F42" i="6"/>
  <c r="C42" i="6"/>
  <c r="G42" i="6"/>
  <c r="K42" i="6"/>
  <c r="O42" i="6"/>
  <c r="S42" i="6"/>
  <c r="W42" i="6"/>
  <c r="AA42" i="6"/>
  <c r="D42" i="6"/>
  <c r="H42" i="6"/>
  <c r="L42" i="6"/>
  <c r="P42" i="6"/>
  <c r="T42" i="6"/>
  <c r="X42" i="6"/>
  <c r="I42" i="6"/>
  <c r="M42" i="6"/>
  <c r="Q42" i="6"/>
  <c r="U42" i="6"/>
  <c r="Y42" i="6"/>
  <c r="J42" i="6"/>
  <c r="R42" i="6"/>
  <c r="Z42" i="6"/>
  <c r="E42" i="6"/>
  <c r="N42" i="6"/>
  <c r="V42" i="6"/>
  <c r="D47" i="4"/>
  <c r="E53" i="4" s="1"/>
  <c r="D72" i="4"/>
  <c r="E78" i="4" s="1"/>
  <c r="J7" i="3"/>
  <c r="I15" i="3"/>
  <c r="I11" i="3"/>
  <c r="I4" i="6"/>
  <c r="C43" i="6"/>
  <c r="D53" i="6" s="1"/>
  <c r="C22" i="6"/>
  <c r="C28" i="6" s="1"/>
  <c r="C68" i="6"/>
  <c r="D78" i="6" s="1"/>
  <c r="C72" i="6"/>
  <c r="C78" i="6" s="1"/>
  <c r="C47" i="6"/>
  <c r="C53" i="6" s="1"/>
  <c r="C18" i="6"/>
  <c r="D72" i="6"/>
  <c r="E78" i="6" s="1"/>
  <c r="D22" i="6"/>
  <c r="E28" i="6" s="1"/>
  <c r="D47" i="6"/>
  <c r="E53" i="6" s="1"/>
  <c r="E12" i="3"/>
  <c r="E5" i="6"/>
  <c r="C72" i="4"/>
  <c r="C78" i="4" s="1"/>
  <c r="C68" i="4"/>
  <c r="D78" i="4" s="1"/>
  <c r="C47" i="4"/>
  <c r="C53" i="4" s="1"/>
  <c r="C43" i="4"/>
  <c r="D22" i="4"/>
  <c r="E28" i="4" s="1"/>
  <c r="C22" i="4"/>
  <c r="C28" i="4" s="1"/>
  <c r="H4" i="4"/>
  <c r="G21" i="3"/>
  <c r="E5" i="4"/>
  <c r="E9" i="3"/>
  <c r="F8" i="3"/>
  <c r="H12" i="5"/>
  <c r="D184" i="32" l="1"/>
  <c r="D134" i="32"/>
  <c r="D124" i="32"/>
  <c r="F44" i="32"/>
  <c r="F41" i="32"/>
  <c r="E44" i="32"/>
  <c r="E41" i="32"/>
  <c r="F219" i="32"/>
  <c r="D84" i="32"/>
  <c r="D74" i="32"/>
  <c r="D163" i="32"/>
  <c r="E169" i="32" s="1"/>
  <c r="D188" i="32"/>
  <c r="E194" i="32" s="1"/>
  <c r="D213" i="32"/>
  <c r="E219" i="32" s="1"/>
  <c r="G16" i="3"/>
  <c r="G48" i="32"/>
  <c r="G40" i="32"/>
  <c r="F61" i="32"/>
  <c r="F146" i="32"/>
  <c r="J145" i="32"/>
  <c r="J60" i="32"/>
  <c r="D169" i="32"/>
  <c r="D159" i="32"/>
  <c r="E103" i="32"/>
  <c r="G109" i="32" s="1"/>
  <c r="E128" i="32"/>
  <c r="G134" i="32" s="1"/>
  <c r="E78" i="32"/>
  <c r="G84" i="32" s="1"/>
  <c r="D103" i="32"/>
  <c r="E109" i="32" s="1"/>
  <c r="D78" i="32"/>
  <c r="E84" i="32" s="1"/>
  <c r="D128" i="32"/>
  <c r="E134" i="32" s="1"/>
  <c r="D99" i="32"/>
  <c r="E163" i="32"/>
  <c r="G169" i="32" s="1"/>
  <c r="E188" i="32"/>
  <c r="G194" i="32" s="1"/>
  <c r="E213" i="32"/>
  <c r="G219" i="32" s="1"/>
  <c r="F209" i="32"/>
  <c r="H219" i="32"/>
  <c r="F194" i="32"/>
  <c r="E184" i="32"/>
  <c r="X53" i="32"/>
  <c r="X43" i="32"/>
  <c r="X47" i="32"/>
  <c r="Y39" i="32"/>
  <c r="D68" i="6"/>
  <c r="E68" i="6" s="1"/>
  <c r="H78" i="6" s="1"/>
  <c r="D43" i="6"/>
  <c r="E43" i="6" s="1"/>
  <c r="D68" i="4"/>
  <c r="F12" i="3"/>
  <c r="F5" i="6"/>
  <c r="K7" i="3"/>
  <c r="J15" i="3"/>
  <c r="J11" i="3"/>
  <c r="J4" i="6"/>
  <c r="E72" i="6"/>
  <c r="G78" i="6" s="1"/>
  <c r="E47" i="6"/>
  <c r="G53" i="6" s="1"/>
  <c r="E22" i="6"/>
  <c r="G28" i="6" s="1"/>
  <c r="E47" i="4"/>
  <c r="G53" i="4" s="1"/>
  <c r="E72" i="4"/>
  <c r="G78" i="4" s="1"/>
  <c r="D28" i="6"/>
  <c r="D18" i="6"/>
  <c r="D43" i="4"/>
  <c r="D53" i="4"/>
  <c r="E22" i="4"/>
  <c r="G28" i="4" s="1"/>
  <c r="F28" i="4"/>
  <c r="H21" i="3"/>
  <c r="I4" i="4"/>
  <c r="I12" i="5"/>
  <c r="G8" i="3"/>
  <c r="F5" i="4"/>
  <c r="F9" i="3"/>
  <c r="K60" i="32" l="1"/>
  <c r="K145" i="32"/>
  <c r="E159" i="32"/>
  <c r="F169" i="32"/>
  <c r="F188" i="32"/>
  <c r="I194" i="32" s="1"/>
  <c r="F213" i="32"/>
  <c r="I219" i="32" s="1"/>
  <c r="F163" i="32"/>
  <c r="I169" i="32" s="1"/>
  <c r="E124" i="32"/>
  <c r="F134" i="32"/>
  <c r="E99" i="32"/>
  <c r="F109" i="32"/>
  <c r="F103" i="32"/>
  <c r="I109" i="32" s="1"/>
  <c r="F78" i="32"/>
  <c r="I84" i="32" s="1"/>
  <c r="F128" i="32"/>
  <c r="I134" i="32" s="1"/>
  <c r="E74" i="32"/>
  <c r="F84" i="32"/>
  <c r="G61" i="32"/>
  <c r="G146" i="32"/>
  <c r="H48" i="32"/>
  <c r="H40" i="32"/>
  <c r="G44" i="32"/>
  <c r="G41" i="32"/>
  <c r="J219" i="32"/>
  <c r="G209" i="32"/>
  <c r="F184" i="32"/>
  <c r="H194" i="32"/>
  <c r="Y47" i="32"/>
  <c r="Y53" i="32"/>
  <c r="Y43" i="32"/>
  <c r="Z39" i="32"/>
  <c r="F68" i="6"/>
  <c r="J78" i="6" s="1"/>
  <c r="F78" i="6"/>
  <c r="F53" i="6"/>
  <c r="F47" i="4"/>
  <c r="I53" i="4" s="1"/>
  <c r="F72" i="4"/>
  <c r="I78" i="4" s="1"/>
  <c r="E68" i="4"/>
  <c r="F78" i="4"/>
  <c r="L7" i="3"/>
  <c r="K11" i="3"/>
  <c r="K15" i="3"/>
  <c r="K4" i="6"/>
  <c r="F22" i="6"/>
  <c r="I28" i="6" s="1"/>
  <c r="F72" i="6"/>
  <c r="I78" i="6" s="1"/>
  <c r="F47" i="6"/>
  <c r="I53" i="6" s="1"/>
  <c r="G12" i="3"/>
  <c r="G5" i="6"/>
  <c r="F28" i="6"/>
  <c r="E18" i="6"/>
  <c r="F43" i="6"/>
  <c r="H53" i="6"/>
  <c r="E43" i="4"/>
  <c r="F53" i="4"/>
  <c r="F22" i="4"/>
  <c r="I28" i="4" s="1"/>
  <c r="J12" i="5"/>
  <c r="H16" i="3"/>
  <c r="J4" i="4"/>
  <c r="I21" i="3"/>
  <c r="G5" i="4"/>
  <c r="G9" i="3"/>
  <c r="H8" i="3"/>
  <c r="L60" i="32" l="1"/>
  <c r="L145" i="32"/>
  <c r="G163" i="32"/>
  <c r="K169" i="32" s="1"/>
  <c r="G188" i="32"/>
  <c r="K194" i="32" s="1"/>
  <c r="G213" i="32"/>
  <c r="K219" i="32" s="1"/>
  <c r="F99" i="32"/>
  <c r="H109" i="32"/>
  <c r="I16" i="3"/>
  <c r="I48" i="32"/>
  <c r="I40" i="32"/>
  <c r="H61" i="32"/>
  <c r="H146" i="32"/>
  <c r="G78" i="32"/>
  <c r="K84" i="32" s="1"/>
  <c r="G103" i="32"/>
  <c r="K109" i="32" s="1"/>
  <c r="G128" i="32"/>
  <c r="K134" i="32" s="1"/>
  <c r="H44" i="32"/>
  <c r="H41" i="32"/>
  <c r="H134" i="32"/>
  <c r="F124" i="32"/>
  <c r="H84" i="32"/>
  <c r="F74" i="32"/>
  <c r="H169" i="32"/>
  <c r="F159" i="32"/>
  <c r="L219" i="32"/>
  <c r="H209" i="32"/>
  <c r="G184" i="32"/>
  <c r="J194" i="32"/>
  <c r="Z53" i="32"/>
  <c r="Z43" i="32"/>
  <c r="Z47" i="32"/>
  <c r="AA39" i="32"/>
  <c r="G68" i="6"/>
  <c r="H68" i="6" s="1"/>
  <c r="H28" i="6"/>
  <c r="F18" i="6"/>
  <c r="H78" i="4"/>
  <c r="F68" i="4"/>
  <c r="H12" i="3"/>
  <c r="H5" i="6"/>
  <c r="G72" i="6"/>
  <c r="K78" i="6" s="1"/>
  <c r="G22" i="6"/>
  <c r="K28" i="6" s="1"/>
  <c r="G47" i="6"/>
  <c r="K53" i="6" s="1"/>
  <c r="G47" i="4"/>
  <c r="K53" i="4" s="1"/>
  <c r="G72" i="4"/>
  <c r="K78" i="4" s="1"/>
  <c r="M7" i="3"/>
  <c r="L15" i="3"/>
  <c r="L11" i="3"/>
  <c r="L4" i="6"/>
  <c r="G43" i="6"/>
  <c r="J53" i="6"/>
  <c r="F43" i="4"/>
  <c r="H53" i="4"/>
  <c r="G22" i="4"/>
  <c r="K28" i="4" s="1"/>
  <c r="F18" i="4"/>
  <c r="J21" i="3"/>
  <c r="K4" i="4"/>
  <c r="I8" i="3"/>
  <c r="K12" i="5"/>
  <c r="H9" i="3"/>
  <c r="H5" i="4"/>
  <c r="H163" i="32" l="1"/>
  <c r="M169" i="32" s="1"/>
  <c r="H188" i="32"/>
  <c r="M194" i="32" s="1"/>
  <c r="H213" i="32"/>
  <c r="M219" i="32" s="1"/>
  <c r="I146" i="32"/>
  <c r="I61" i="32"/>
  <c r="M60" i="32"/>
  <c r="M145" i="32"/>
  <c r="J169" i="32"/>
  <c r="G159" i="32"/>
  <c r="G124" i="32"/>
  <c r="J134" i="32"/>
  <c r="H78" i="32"/>
  <c r="M84" i="32" s="1"/>
  <c r="H103" i="32"/>
  <c r="M109" i="32" s="1"/>
  <c r="H128" i="32"/>
  <c r="M134" i="32" s="1"/>
  <c r="I44" i="32"/>
  <c r="I41" i="32"/>
  <c r="G99" i="32"/>
  <c r="J109" i="32"/>
  <c r="J16" i="3"/>
  <c r="J48" i="32"/>
  <c r="J40" i="32"/>
  <c r="G74" i="32"/>
  <c r="J84" i="32"/>
  <c r="N219" i="32"/>
  <c r="I209" i="32"/>
  <c r="H184" i="32"/>
  <c r="L194" i="32"/>
  <c r="AA47" i="32"/>
  <c r="AA53" i="32"/>
  <c r="AA43" i="32"/>
  <c r="L78" i="6"/>
  <c r="H47" i="4"/>
  <c r="M53" i="4" s="1"/>
  <c r="H72" i="4"/>
  <c r="M78" i="4" s="1"/>
  <c r="J78" i="4"/>
  <c r="G68" i="4"/>
  <c r="N7" i="3"/>
  <c r="M15" i="3"/>
  <c r="M11" i="3"/>
  <c r="M4" i="6"/>
  <c r="H72" i="6"/>
  <c r="M78" i="6" s="1"/>
  <c r="H22" i="6"/>
  <c r="M28" i="6" s="1"/>
  <c r="H47" i="6"/>
  <c r="M53" i="6" s="1"/>
  <c r="J28" i="6"/>
  <c r="G18" i="6"/>
  <c r="I12" i="3"/>
  <c r="I5" i="6"/>
  <c r="N78" i="6"/>
  <c r="I68" i="6"/>
  <c r="L53" i="6"/>
  <c r="H43" i="6"/>
  <c r="J53" i="4"/>
  <c r="G43" i="4"/>
  <c r="H22" i="4"/>
  <c r="M28" i="4" s="1"/>
  <c r="J28" i="4"/>
  <c r="G18" i="4"/>
  <c r="L4" i="4"/>
  <c r="K21" i="3"/>
  <c r="I5" i="4"/>
  <c r="I9" i="3"/>
  <c r="J8" i="3"/>
  <c r="L12" i="5"/>
  <c r="I163" i="32" l="1"/>
  <c r="O169" i="32" s="1"/>
  <c r="I188" i="32"/>
  <c r="O194" i="32" s="1"/>
  <c r="I213" i="32"/>
  <c r="O219" i="32" s="1"/>
  <c r="J61" i="32"/>
  <c r="J146" i="32"/>
  <c r="N145" i="32"/>
  <c r="N60" i="32"/>
  <c r="H74" i="32"/>
  <c r="L84" i="32"/>
  <c r="H124" i="32"/>
  <c r="L134" i="32"/>
  <c r="K16" i="3"/>
  <c r="K48" i="32"/>
  <c r="K40" i="32"/>
  <c r="J44" i="32"/>
  <c r="J41" i="32"/>
  <c r="H99" i="32"/>
  <c r="L109" i="32"/>
  <c r="L169" i="32"/>
  <c r="H159" i="32"/>
  <c r="I103" i="32"/>
  <c r="O109" i="32" s="1"/>
  <c r="I78" i="32"/>
  <c r="O84" i="32" s="1"/>
  <c r="I128" i="32"/>
  <c r="O134" i="32" s="1"/>
  <c r="J209" i="32"/>
  <c r="P219" i="32"/>
  <c r="N194" i="32"/>
  <c r="I184" i="32"/>
  <c r="H68" i="4"/>
  <c r="L78" i="4"/>
  <c r="J12" i="3"/>
  <c r="J5" i="6"/>
  <c r="I72" i="6"/>
  <c r="O78" i="6" s="1"/>
  <c r="I47" i="6"/>
  <c r="O53" i="6" s="1"/>
  <c r="I22" i="6"/>
  <c r="O28" i="6" s="1"/>
  <c r="I47" i="4"/>
  <c r="O53" i="4" s="1"/>
  <c r="I72" i="4"/>
  <c r="O78" i="4" s="1"/>
  <c r="H18" i="6"/>
  <c r="L28" i="6"/>
  <c r="O7" i="3"/>
  <c r="N11" i="3"/>
  <c r="N15" i="3"/>
  <c r="N4" i="6"/>
  <c r="P78" i="6"/>
  <c r="J68" i="6"/>
  <c r="N53" i="6"/>
  <c r="I43" i="6"/>
  <c r="H43" i="4"/>
  <c r="L53" i="4"/>
  <c r="I22" i="4"/>
  <c r="O28" i="4" s="1"/>
  <c r="H18" i="4"/>
  <c r="L28" i="4"/>
  <c r="L21" i="3"/>
  <c r="M4" i="4"/>
  <c r="M12" i="5"/>
  <c r="K8" i="3"/>
  <c r="J5" i="4"/>
  <c r="J22" i="4" s="1"/>
  <c r="J9" i="3"/>
  <c r="N169" i="32" l="1"/>
  <c r="I159" i="32"/>
  <c r="N84" i="32"/>
  <c r="I74" i="32"/>
  <c r="J78" i="32"/>
  <c r="Q84" i="32" s="1"/>
  <c r="J128" i="32"/>
  <c r="Q134" i="32" s="1"/>
  <c r="J103" i="32"/>
  <c r="Q109" i="32" s="1"/>
  <c r="K61" i="32"/>
  <c r="K146" i="32"/>
  <c r="O60" i="32"/>
  <c r="O145" i="32"/>
  <c r="K44" i="32"/>
  <c r="K41" i="32"/>
  <c r="I124" i="32"/>
  <c r="N134" i="32"/>
  <c r="L16" i="3"/>
  <c r="L48" i="32"/>
  <c r="L40" i="32"/>
  <c r="N109" i="32"/>
  <c r="I99" i="32"/>
  <c r="J188" i="32"/>
  <c r="Q194" i="32" s="1"/>
  <c r="J163" i="32"/>
  <c r="Q169" i="32" s="1"/>
  <c r="J213" i="32"/>
  <c r="Q219" i="32" s="1"/>
  <c r="R219" i="32"/>
  <c r="K209" i="32"/>
  <c r="J184" i="32"/>
  <c r="P194" i="32"/>
  <c r="P7" i="3"/>
  <c r="O11" i="3"/>
  <c r="O15" i="3"/>
  <c r="O4" i="6"/>
  <c r="J22" i="6"/>
  <c r="Q28" i="6" s="1"/>
  <c r="J72" i="6"/>
  <c r="Q78" i="6" s="1"/>
  <c r="J47" i="6"/>
  <c r="Q53" i="6" s="1"/>
  <c r="J47" i="4"/>
  <c r="Q53" i="4" s="1"/>
  <c r="J72" i="4"/>
  <c r="Q78" i="4" s="1"/>
  <c r="K12" i="3"/>
  <c r="K5" i="6"/>
  <c r="N28" i="6"/>
  <c r="I18" i="6"/>
  <c r="N78" i="4"/>
  <c r="I68" i="4"/>
  <c r="P53" i="6"/>
  <c r="J43" i="6"/>
  <c r="K68" i="6"/>
  <c r="R78" i="6"/>
  <c r="I43" i="4"/>
  <c r="N53" i="4"/>
  <c r="Q28" i="4"/>
  <c r="I18" i="4"/>
  <c r="J18" i="4" s="1"/>
  <c r="N28" i="4"/>
  <c r="N4" i="4"/>
  <c r="M21" i="3"/>
  <c r="K5" i="4"/>
  <c r="K9" i="3"/>
  <c r="N12" i="5"/>
  <c r="L8" i="3"/>
  <c r="L61" i="32" l="1"/>
  <c r="L146" i="32"/>
  <c r="J99" i="32"/>
  <c r="P109" i="32"/>
  <c r="K78" i="32"/>
  <c r="S84" i="32" s="1"/>
  <c r="K103" i="32"/>
  <c r="S109" i="32" s="1"/>
  <c r="K128" i="32"/>
  <c r="S134" i="32" s="1"/>
  <c r="P84" i="32"/>
  <c r="J74" i="32"/>
  <c r="P60" i="32"/>
  <c r="P145" i="32"/>
  <c r="M16" i="3"/>
  <c r="M48" i="32"/>
  <c r="M40" i="32"/>
  <c r="L44" i="32"/>
  <c r="L41" i="32"/>
  <c r="P134" i="32"/>
  <c r="J124" i="32"/>
  <c r="P169" i="32"/>
  <c r="J159" i="32"/>
  <c r="K188" i="32"/>
  <c r="S194" i="32" s="1"/>
  <c r="K213" i="32"/>
  <c r="S219" i="32" s="1"/>
  <c r="K163" i="32"/>
  <c r="S169" i="32" s="1"/>
  <c r="L209" i="32"/>
  <c r="T219" i="32"/>
  <c r="R194" i="32"/>
  <c r="K184" i="32"/>
  <c r="K47" i="4"/>
  <c r="S53" i="4" s="1"/>
  <c r="K72" i="4"/>
  <c r="S78" i="4" s="1"/>
  <c r="P78" i="4"/>
  <c r="J68" i="4"/>
  <c r="K47" i="6"/>
  <c r="S53" i="6" s="1"/>
  <c r="K22" i="6"/>
  <c r="S28" i="6" s="1"/>
  <c r="K72" i="6"/>
  <c r="S78" i="6" s="1"/>
  <c r="L12" i="3"/>
  <c r="L5" i="6"/>
  <c r="J18" i="6"/>
  <c r="P28" i="6"/>
  <c r="Q7" i="3"/>
  <c r="P15" i="3"/>
  <c r="P11" i="3"/>
  <c r="P4" i="6"/>
  <c r="T78" i="6"/>
  <c r="L68" i="6"/>
  <c r="K43" i="6"/>
  <c r="R53" i="6"/>
  <c r="P53" i="4"/>
  <c r="J43" i="4"/>
  <c r="K22" i="4"/>
  <c r="S28" i="4" s="1"/>
  <c r="P28" i="4"/>
  <c r="O4" i="4"/>
  <c r="N21" i="3"/>
  <c r="M8" i="3"/>
  <c r="O12" i="5"/>
  <c r="L9" i="3"/>
  <c r="L5" i="4"/>
  <c r="K159" i="32" l="1"/>
  <c r="R169" i="32"/>
  <c r="Q60" i="32"/>
  <c r="Q145" i="32"/>
  <c r="K99" i="32"/>
  <c r="R109" i="32"/>
  <c r="N16" i="3"/>
  <c r="N48" i="32"/>
  <c r="N40" i="32"/>
  <c r="R134" i="32"/>
  <c r="K124" i="32"/>
  <c r="M44" i="32"/>
  <c r="M41" i="32"/>
  <c r="L213" i="32"/>
  <c r="U219" i="32" s="1"/>
  <c r="L163" i="32"/>
  <c r="U169" i="32" s="1"/>
  <c r="L188" i="32"/>
  <c r="U194" i="32" s="1"/>
  <c r="M146" i="32"/>
  <c r="M61" i="32"/>
  <c r="R84" i="32"/>
  <c r="K74" i="32"/>
  <c r="L103" i="32"/>
  <c r="U109" i="32" s="1"/>
  <c r="L128" i="32"/>
  <c r="U134" i="32" s="1"/>
  <c r="L78" i="32"/>
  <c r="U84" i="32" s="1"/>
  <c r="V219" i="32"/>
  <c r="M209" i="32"/>
  <c r="L184" i="32"/>
  <c r="T194" i="32"/>
  <c r="R7" i="3"/>
  <c r="Q15" i="3"/>
  <c r="Q11" i="3"/>
  <c r="Q4" i="6"/>
  <c r="R78" i="4"/>
  <c r="K68" i="4"/>
  <c r="L47" i="4"/>
  <c r="U53" i="4" s="1"/>
  <c r="L72" i="4"/>
  <c r="U78" i="4" s="1"/>
  <c r="M12" i="3"/>
  <c r="M5" i="6"/>
  <c r="R28" i="6"/>
  <c r="K18" i="6"/>
  <c r="L72" i="6"/>
  <c r="U78" i="6" s="1"/>
  <c r="L47" i="6"/>
  <c r="U53" i="6" s="1"/>
  <c r="L22" i="6"/>
  <c r="U28" i="6" s="1"/>
  <c r="T53" i="6"/>
  <c r="L43" i="6"/>
  <c r="V78" i="6"/>
  <c r="M68" i="6"/>
  <c r="R53" i="4"/>
  <c r="K43" i="4"/>
  <c r="L22" i="4"/>
  <c r="U28" i="4" s="1"/>
  <c r="K18" i="4"/>
  <c r="R28" i="4"/>
  <c r="O21" i="3"/>
  <c r="P4" i="4"/>
  <c r="N8" i="3"/>
  <c r="P12" i="5"/>
  <c r="M5" i="4"/>
  <c r="M9" i="3"/>
  <c r="R145" i="32" l="1"/>
  <c r="R60" i="32"/>
  <c r="O16" i="3"/>
  <c r="O48" i="32"/>
  <c r="O40" i="32"/>
  <c r="T134" i="32"/>
  <c r="L124" i="32"/>
  <c r="M103" i="32"/>
  <c r="W109" i="32" s="1"/>
  <c r="M78" i="32"/>
  <c r="W84" i="32" s="1"/>
  <c r="M128" i="32"/>
  <c r="W134" i="32" s="1"/>
  <c r="L74" i="32"/>
  <c r="T84" i="32"/>
  <c r="N61" i="32"/>
  <c r="N146" i="32"/>
  <c r="M163" i="32"/>
  <c r="W169" i="32" s="1"/>
  <c r="M213" i="32"/>
  <c r="W219" i="32" s="1"/>
  <c r="M188" i="32"/>
  <c r="W194" i="32" s="1"/>
  <c r="N44" i="32"/>
  <c r="N41" i="32"/>
  <c r="T109" i="32"/>
  <c r="L99" i="32"/>
  <c r="T169" i="32"/>
  <c r="L159" i="32"/>
  <c r="N209" i="32"/>
  <c r="X219" i="32"/>
  <c r="V194" i="32"/>
  <c r="M184" i="32"/>
  <c r="T28" i="6"/>
  <c r="L18" i="6"/>
  <c r="M47" i="6"/>
  <c r="W53" i="6" s="1"/>
  <c r="M22" i="6"/>
  <c r="W28" i="6" s="1"/>
  <c r="M72" i="6"/>
  <c r="W78" i="6" s="1"/>
  <c r="L68" i="4"/>
  <c r="T78" i="4"/>
  <c r="N12" i="3"/>
  <c r="N5" i="6"/>
  <c r="M47" i="4"/>
  <c r="W53" i="4" s="1"/>
  <c r="M72" i="4"/>
  <c r="W78" i="4" s="1"/>
  <c r="S7" i="3"/>
  <c r="R11" i="3"/>
  <c r="R15" i="3"/>
  <c r="R4" i="6"/>
  <c r="V53" i="6"/>
  <c r="M43" i="6"/>
  <c r="X78" i="6"/>
  <c r="N68" i="6"/>
  <c r="L43" i="4"/>
  <c r="T53" i="4"/>
  <c r="M22" i="4"/>
  <c r="W28" i="4" s="1"/>
  <c r="L18" i="4"/>
  <c r="T28" i="4"/>
  <c r="P21" i="3"/>
  <c r="Q4" i="4"/>
  <c r="O8" i="3"/>
  <c r="Q12" i="5"/>
  <c r="N5" i="4"/>
  <c r="N9" i="3"/>
  <c r="S60" i="32" l="1"/>
  <c r="S145" i="32"/>
  <c r="M159" i="32"/>
  <c r="V169" i="32"/>
  <c r="V84" i="32"/>
  <c r="M74" i="32"/>
  <c r="M124" i="32"/>
  <c r="V134" i="32"/>
  <c r="O61" i="32"/>
  <c r="O146" i="32"/>
  <c r="N163" i="32"/>
  <c r="Y169" i="32" s="1"/>
  <c r="N188" i="32"/>
  <c r="Y194" i="32" s="1"/>
  <c r="N213" i="32"/>
  <c r="Y219" i="32" s="1"/>
  <c r="P16" i="3"/>
  <c r="P48" i="32"/>
  <c r="P40" i="32"/>
  <c r="M99" i="32"/>
  <c r="V109" i="32"/>
  <c r="N103" i="32"/>
  <c r="Y109" i="32" s="1"/>
  <c r="N128" i="32"/>
  <c r="Y134" i="32" s="1"/>
  <c r="N78" i="32"/>
  <c r="Y84" i="32" s="1"/>
  <c r="O44" i="32"/>
  <c r="O41" i="32"/>
  <c r="Z219" i="32"/>
  <c r="O209" i="32"/>
  <c r="N184" i="32"/>
  <c r="X194" i="32"/>
  <c r="O12" i="3"/>
  <c r="O5" i="6"/>
  <c r="V78" i="4"/>
  <c r="M68" i="4"/>
  <c r="V28" i="6"/>
  <c r="M18" i="6"/>
  <c r="T7" i="3"/>
  <c r="S11" i="3"/>
  <c r="S15" i="3"/>
  <c r="S4" i="6"/>
  <c r="N47" i="4"/>
  <c r="Y53" i="4" s="1"/>
  <c r="N72" i="4"/>
  <c r="Y78" i="4" s="1"/>
  <c r="N47" i="6"/>
  <c r="Y53" i="6" s="1"/>
  <c r="N72" i="6"/>
  <c r="Y78" i="6" s="1"/>
  <c r="N22" i="6"/>
  <c r="Y28" i="6" s="1"/>
  <c r="X53" i="6"/>
  <c r="N43" i="6"/>
  <c r="Z78" i="6"/>
  <c r="O68" i="6"/>
  <c r="M43" i="4"/>
  <c r="V53" i="4"/>
  <c r="N22" i="4"/>
  <c r="Y28" i="4" s="1"/>
  <c r="M18" i="4"/>
  <c r="V28" i="4"/>
  <c r="Q21" i="3"/>
  <c r="R4" i="4"/>
  <c r="P8" i="3"/>
  <c r="R12" i="5"/>
  <c r="O5" i="4"/>
  <c r="O9" i="3"/>
  <c r="P44" i="32" l="1"/>
  <c r="P41" i="32"/>
  <c r="X169" i="32"/>
  <c r="N159" i="32"/>
  <c r="X134" i="32"/>
  <c r="N124" i="32"/>
  <c r="P61" i="32"/>
  <c r="P146" i="32"/>
  <c r="T60" i="32"/>
  <c r="T145" i="32"/>
  <c r="O163" i="32"/>
  <c r="AA169" i="32" s="1"/>
  <c r="O188" i="32"/>
  <c r="AA194" i="32" s="1"/>
  <c r="O213" i="32"/>
  <c r="AA219" i="32" s="1"/>
  <c r="X84" i="32"/>
  <c r="N74" i="32"/>
  <c r="Q16" i="3"/>
  <c r="Q48" i="32"/>
  <c r="Q40" i="32"/>
  <c r="X109" i="32"/>
  <c r="N99" i="32"/>
  <c r="O78" i="32"/>
  <c r="AA84" i="32" s="1"/>
  <c r="O103" i="32"/>
  <c r="AA109" i="32" s="1"/>
  <c r="O128" i="32"/>
  <c r="AA134" i="32" s="1"/>
  <c r="P209" i="32"/>
  <c r="AB219" i="32"/>
  <c r="Z194" i="32"/>
  <c r="O184" i="32"/>
  <c r="N68" i="4"/>
  <c r="X78" i="4"/>
  <c r="P12" i="3"/>
  <c r="P5" i="6"/>
  <c r="U7" i="3"/>
  <c r="T15" i="3"/>
  <c r="T11" i="3"/>
  <c r="T4" i="6"/>
  <c r="X28" i="6"/>
  <c r="N18" i="6"/>
  <c r="O72" i="6"/>
  <c r="AA78" i="6" s="1"/>
  <c r="O47" i="6"/>
  <c r="AA53" i="6" s="1"/>
  <c r="O22" i="6"/>
  <c r="AA28" i="6" s="1"/>
  <c r="O47" i="4"/>
  <c r="AA53" i="4" s="1"/>
  <c r="O72" i="4"/>
  <c r="AA78" i="4" s="1"/>
  <c r="O43" i="6"/>
  <c r="Z53" i="6"/>
  <c r="P68" i="6"/>
  <c r="AB78" i="6"/>
  <c r="N43" i="4"/>
  <c r="X53" i="4"/>
  <c r="O22" i="4"/>
  <c r="AA28" i="4" s="1"/>
  <c r="N18" i="4"/>
  <c r="X28" i="4"/>
  <c r="R21" i="3"/>
  <c r="S4" i="4"/>
  <c r="Q8" i="3"/>
  <c r="S12" i="5"/>
  <c r="P5" i="4"/>
  <c r="P9" i="3"/>
  <c r="R16" i="3" l="1"/>
  <c r="R48" i="32"/>
  <c r="R40" i="32"/>
  <c r="Z84" i="32"/>
  <c r="O74" i="32"/>
  <c r="P103" i="32"/>
  <c r="AC109" i="32" s="1"/>
  <c r="P78" i="32"/>
  <c r="AC84" i="32" s="1"/>
  <c r="P128" i="32"/>
  <c r="AC134" i="32" s="1"/>
  <c r="U60" i="32"/>
  <c r="U145" i="32"/>
  <c r="O99" i="32"/>
  <c r="Z109" i="32"/>
  <c r="P188" i="32"/>
  <c r="AC194" i="32" s="1"/>
  <c r="P213" i="32"/>
  <c r="AC219" i="32" s="1"/>
  <c r="P163" i="32"/>
  <c r="AC169" i="32" s="1"/>
  <c r="O159" i="32"/>
  <c r="Z169" i="32"/>
  <c r="Q146" i="32"/>
  <c r="Q61" i="32"/>
  <c r="Q44" i="32"/>
  <c r="Q41" i="32"/>
  <c r="O124" i="32"/>
  <c r="Z134" i="32"/>
  <c r="AD219" i="32"/>
  <c r="Q209" i="32"/>
  <c r="P184" i="32"/>
  <c r="AB194" i="32"/>
  <c r="P72" i="6"/>
  <c r="AC78" i="6" s="1"/>
  <c r="P22" i="6"/>
  <c r="AC28" i="6" s="1"/>
  <c r="P47" i="6"/>
  <c r="AC53" i="6" s="1"/>
  <c r="Q12" i="3"/>
  <c r="Q5" i="6"/>
  <c r="Z28" i="6"/>
  <c r="O18" i="6"/>
  <c r="P47" i="4"/>
  <c r="AC53" i="4" s="1"/>
  <c r="P72" i="4"/>
  <c r="AC78" i="4" s="1"/>
  <c r="V7" i="3"/>
  <c r="U15" i="3"/>
  <c r="U11" i="3"/>
  <c r="U4" i="6"/>
  <c r="Z78" i="4"/>
  <c r="O68" i="4"/>
  <c r="Q68" i="6"/>
  <c r="AD78" i="6"/>
  <c r="AB53" i="6"/>
  <c r="P43" i="6"/>
  <c r="Z53" i="4"/>
  <c r="O43" i="4"/>
  <c r="P22" i="4"/>
  <c r="AC28" i="4" s="1"/>
  <c r="O18" i="4"/>
  <c r="Z28" i="4"/>
  <c r="S21" i="3"/>
  <c r="T4" i="4"/>
  <c r="R8" i="3"/>
  <c r="T12" i="5"/>
  <c r="Q5" i="4"/>
  <c r="Q9" i="3"/>
  <c r="AB169" i="32" l="1"/>
  <c r="P159" i="32"/>
  <c r="S16" i="3"/>
  <c r="S48" i="32"/>
  <c r="S40" i="32"/>
  <c r="Q103" i="32"/>
  <c r="AE109" i="32" s="1"/>
  <c r="Q78" i="32"/>
  <c r="AE84" i="32" s="1"/>
  <c r="Q128" i="32"/>
  <c r="AE134" i="32" s="1"/>
  <c r="P99" i="32"/>
  <c r="AB109" i="32"/>
  <c r="R44" i="32"/>
  <c r="R41" i="32"/>
  <c r="AB134" i="32"/>
  <c r="P124" i="32"/>
  <c r="Q163" i="32"/>
  <c r="AE169" i="32" s="1"/>
  <c r="Q188" i="32"/>
  <c r="AE194" i="32" s="1"/>
  <c r="Q213" i="32"/>
  <c r="AE219" i="32" s="1"/>
  <c r="R61" i="32"/>
  <c r="R146" i="32"/>
  <c r="V145" i="32"/>
  <c r="V60" i="32"/>
  <c r="P74" i="32"/>
  <c r="AB84" i="32"/>
  <c r="R209" i="32"/>
  <c r="AF219" i="32"/>
  <c r="AD194" i="32"/>
  <c r="Q184" i="32"/>
  <c r="P68" i="4"/>
  <c r="AB78" i="4"/>
  <c r="R12" i="3"/>
  <c r="R5" i="6"/>
  <c r="W7" i="3"/>
  <c r="V15" i="3"/>
  <c r="V11" i="3"/>
  <c r="V4" i="6"/>
  <c r="P18" i="6"/>
  <c r="AB28" i="6"/>
  <c r="Q47" i="4"/>
  <c r="AE53" i="4" s="1"/>
  <c r="Q72" i="4"/>
  <c r="AE78" i="4" s="1"/>
  <c r="Q72" i="6"/>
  <c r="AE78" i="6" s="1"/>
  <c r="Q47" i="6"/>
  <c r="AE53" i="6" s="1"/>
  <c r="Q22" i="6"/>
  <c r="AE28" i="6" s="1"/>
  <c r="AD53" i="6"/>
  <c r="Q43" i="6"/>
  <c r="R68" i="6"/>
  <c r="AF78" i="6"/>
  <c r="P43" i="4"/>
  <c r="AB53" i="4"/>
  <c r="Q22" i="4"/>
  <c r="AE28" i="4" s="1"/>
  <c r="P18" i="4"/>
  <c r="AB28" i="4"/>
  <c r="U4" i="4"/>
  <c r="T21" i="3"/>
  <c r="U12" i="5"/>
  <c r="S8" i="3"/>
  <c r="R5" i="4"/>
  <c r="R9" i="3"/>
  <c r="W60" i="32" l="1"/>
  <c r="W145" i="32"/>
  <c r="R103" i="32"/>
  <c r="AG109" i="32" s="1"/>
  <c r="R78" i="32"/>
  <c r="AG84" i="32" s="1"/>
  <c r="R128" i="32"/>
  <c r="AG134" i="32" s="1"/>
  <c r="S61" i="32"/>
  <c r="S146" i="32"/>
  <c r="R188" i="32"/>
  <c r="AG194" i="32" s="1"/>
  <c r="R163" i="32"/>
  <c r="AG169" i="32" s="1"/>
  <c r="R213" i="32"/>
  <c r="AG219" i="32" s="1"/>
  <c r="T16" i="3"/>
  <c r="T48" i="32"/>
  <c r="T40" i="32"/>
  <c r="AD84" i="32"/>
  <c r="Q74" i="32"/>
  <c r="Q124" i="32"/>
  <c r="AD134" i="32"/>
  <c r="Q159" i="32"/>
  <c r="AD169" i="32"/>
  <c r="Q99" i="32"/>
  <c r="AD109" i="32"/>
  <c r="S44" i="32"/>
  <c r="S41" i="32"/>
  <c r="AH219" i="32"/>
  <c r="S209" i="32"/>
  <c r="R184" i="32"/>
  <c r="AF194" i="32"/>
  <c r="S12" i="3"/>
  <c r="S5" i="6"/>
  <c r="R22" i="6"/>
  <c r="AG28" i="6" s="1"/>
  <c r="R72" i="6"/>
  <c r="AG78" i="6" s="1"/>
  <c r="R47" i="6"/>
  <c r="AG53" i="6" s="1"/>
  <c r="R47" i="4"/>
  <c r="AG53" i="4" s="1"/>
  <c r="R72" i="4"/>
  <c r="AG78" i="4" s="1"/>
  <c r="Q18" i="6"/>
  <c r="AD28" i="6"/>
  <c r="X7" i="3"/>
  <c r="W11" i="3"/>
  <c r="W15" i="3"/>
  <c r="W4" i="6"/>
  <c r="Q68" i="4"/>
  <c r="AD78" i="4"/>
  <c r="AH78" i="6"/>
  <c r="S68" i="6"/>
  <c r="AF53" i="6"/>
  <c r="R43" i="6"/>
  <c r="AD53" i="4"/>
  <c r="Q43" i="4"/>
  <c r="R22" i="4"/>
  <c r="AG28" i="4" s="1"/>
  <c r="Q18" i="4"/>
  <c r="AD28" i="4"/>
  <c r="V4" i="4"/>
  <c r="U21" i="3"/>
  <c r="T8" i="3"/>
  <c r="V12" i="5"/>
  <c r="S5" i="4"/>
  <c r="S9" i="3"/>
  <c r="S163" i="32" l="1"/>
  <c r="AI169" i="32" s="1"/>
  <c r="S213" i="32"/>
  <c r="AI219" i="32" s="1"/>
  <c r="S188" i="32"/>
  <c r="AI194" i="32" s="1"/>
  <c r="AF134" i="32"/>
  <c r="R124" i="32"/>
  <c r="T61" i="32"/>
  <c r="T146" i="32"/>
  <c r="R159" i="32"/>
  <c r="AF169" i="32"/>
  <c r="S78" i="32"/>
  <c r="AI84" i="32" s="1"/>
  <c r="S128" i="32"/>
  <c r="AI134" i="32" s="1"/>
  <c r="S103" i="32"/>
  <c r="AI109" i="32" s="1"/>
  <c r="R99" i="32"/>
  <c r="AF109" i="32"/>
  <c r="U16" i="3"/>
  <c r="U48" i="32"/>
  <c r="U40" i="32"/>
  <c r="AF84" i="32"/>
  <c r="R74" i="32"/>
  <c r="X60" i="32"/>
  <c r="X145" i="32"/>
  <c r="T44" i="32"/>
  <c r="T41" i="32"/>
  <c r="T209" i="32"/>
  <c r="AJ219" i="32"/>
  <c r="AH194" i="32"/>
  <c r="S184" i="32"/>
  <c r="AF28" i="6"/>
  <c r="R18" i="6"/>
  <c r="S47" i="4"/>
  <c r="AI53" i="4" s="1"/>
  <c r="S72" i="4"/>
  <c r="AI78" i="4" s="1"/>
  <c r="T12" i="3"/>
  <c r="T5" i="6"/>
  <c r="R68" i="4"/>
  <c r="AF78" i="4"/>
  <c r="Y7" i="3"/>
  <c r="X15" i="3"/>
  <c r="X11" i="3"/>
  <c r="X4" i="6"/>
  <c r="S47" i="6"/>
  <c r="AI53" i="6" s="1"/>
  <c r="S22" i="6"/>
  <c r="AI28" i="6" s="1"/>
  <c r="S72" i="6"/>
  <c r="AI78" i="6" s="1"/>
  <c r="T68" i="6"/>
  <c r="AJ78" i="6"/>
  <c r="AH53" i="6"/>
  <c r="S43" i="6"/>
  <c r="AF53" i="4"/>
  <c r="R43" i="4"/>
  <c r="S22" i="4"/>
  <c r="AI28" i="4" s="1"/>
  <c r="R18" i="4"/>
  <c r="AF28" i="4"/>
  <c r="W4" i="4"/>
  <c r="V21" i="3"/>
  <c r="U8" i="3"/>
  <c r="W12" i="5"/>
  <c r="T5" i="4"/>
  <c r="T9" i="3"/>
  <c r="AH84" i="32" l="1"/>
  <c r="S74" i="32"/>
  <c r="T163" i="32"/>
  <c r="AK169" i="32" s="1"/>
  <c r="T188" i="32"/>
  <c r="AK194" i="32" s="1"/>
  <c r="T213" i="32"/>
  <c r="AK219" i="32" s="1"/>
  <c r="S159" i="32"/>
  <c r="AH169" i="32"/>
  <c r="T103" i="32"/>
  <c r="AK109" i="32" s="1"/>
  <c r="T78" i="32"/>
  <c r="AK84" i="32" s="1"/>
  <c r="T128" i="32"/>
  <c r="AK134" i="32" s="1"/>
  <c r="Y60" i="32"/>
  <c r="Y145" i="32"/>
  <c r="V16" i="3"/>
  <c r="V48" i="32"/>
  <c r="V40" i="32"/>
  <c r="U146" i="32"/>
  <c r="U61" i="32"/>
  <c r="U44" i="32"/>
  <c r="U41" i="32"/>
  <c r="S99" i="32"/>
  <c r="AH109" i="32"/>
  <c r="S124" i="32"/>
  <c r="AH134" i="32"/>
  <c r="U209" i="32"/>
  <c r="AL219" i="32"/>
  <c r="T184" i="32"/>
  <c r="AJ194" i="32"/>
  <c r="T47" i="4"/>
  <c r="AK53" i="4" s="1"/>
  <c r="T72" i="4"/>
  <c r="AK78" i="4" s="1"/>
  <c r="U12" i="3"/>
  <c r="U5" i="6"/>
  <c r="S68" i="4"/>
  <c r="AH78" i="4"/>
  <c r="T72" i="6"/>
  <c r="AK78" i="6" s="1"/>
  <c r="T22" i="6"/>
  <c r="AK28" i="6" s="1"/>
  <c r="T47" i="6"/>
  <c r="AK53" i="6" s="1"/>
  <c r="AH28" i="6"/>
  <c r="S18" i="6"/>
  <c r="Z7" i="3"/>
  <c r="Y15" i="3"/>
  <c r="Y11" i="3"/>
  <c r="Y4" i="6"/>
  <c r="AJ53" i="6"/>
  <c r="T43" i="6"/>
  <c r="U68" i="6"/>
  <c r="AL78" i="6"/>
  <c r="AH53" i="4"/>
  <c r="S43" i="4"/>
  <c r="T22" i="4"/>
  <c r="AK28" i="4" s="1"/>
  <c r="S18" i="4"/>
  <c r="AH28" i="4"/>
  <c r="X4" i="4"/>
  <c r="W21" i="3"/>
  <c r="U5" i="4"/>
  <c r="U9" i="3"/>
  <c r="V8" i="3"/>
  <c r="X12" i="5"/>
  <c r="V61" i="32" l="1"/>
  <c r="V146" i="32"/>
  <c r="AJ109" i="32"/>
  <c r="T99" i="32"/>
  <c r="U163" i="32"/>
  <c r="AM169" i="32" s="1"/>
  <c r="U213" i="32"/>
  <c r="AM219" i="32" s="1"/>
  <c r="U188" i="32"/>
  <c r="AM194" i="32" s="1"/>
  <c r="Z145" i="32"/>
  <c r="Z60" i="32"/>
  <c r="V44" i="32"/>
  <c r="V41" i="32"/>
  <c r="T124" i="32"/>
  <c r="AJ134" i="32"/>
  <c r="AJ169" i="32"/>
  <c r="T159" i="32"/>
  <c r="AJ84" i="32"/>
  <c r="T74" i="32"/>
  <c r="W16" i="3"/>
  <c r="W48" i="32"/>
  <c r="W40" i="32"/>
  <c r="U103" i="32"/>
  <c r="AM109" i="32" s="1"/>
  <c r="U78" i="32"/>
  <c r="AM84" i="32" s="1"/>
  <c r="U128" i="32"/>
  <c r="AM134" i="32" s="1"/>
  <c r="V209" i="32"/>
  <c r="AN219" i="32"/>
  <c r="U184" i="32"/>
  <c r="AL194" i="32"/>
  <c r="AA7" i="3"/>
  <c r="Z11" i="3"/>
  <c r="Z15" i="3"/>
  <c r="Z4" i="6"/>
  <c r="U72" i="6"/>
  <c r="AM78" i="6" s="1"/>
  <c r="U47" i="6"/>
  <c r="AM53" i="6" s="1"/>
  <c r="U22" i="6"/>
  <c r="AM28" i="6" s="1"/>
  <c r="V12" i="3"/>
  <c r="V5" i="6"/>
  <c r="U47" i="4"/>
  <c r="AM53" i="4" s="1"/>
  <c r="U72" i="4"/>
  <c r="AM78" i="4" s="1"/>
  <c r="AJ28" i="6"/>
  <c r="T18" i="6"/>
  <c r="T68" i="4"/>
  <c r="AJ78" i="4"/>
  <c r="AN78" i="6"/>
  <c r="V68" i="6"/>
  <c r="U43" i="6"/>
  <c r="AL53" i="6"/>
  <c r="AJ53" i="4"/>
  <c r="T43" i="4"/>
  <c r="U22" i="4"/>
  <c r="AM28" i="4" s="1"/>
  <c r="T18" i="4"/>
  <c r="AJ28" i="4"/>
  <c r="X21" i="3"/>
  <c r="Y4" i="4"/>
  <c r="Y12" i="5"/>
  <c r="W8" i="3"/>
  <c r="V5" i="4"/>
  <c r="V9" i="3"/>
  <c r="W41" i="32" l="1"/>
  <c r="W44" i="32"/>
  <c r="AL134" i="32"/>
  <c r="U124" i="32"/>
  <c r="U99" i="32"/>
  <c r="AL109" i="32"/>
  <c r="AA60" i="32"/>
  <c r="AA145" i="32"/>
  <c r="W61" i="32"/>
  <c r="W146" i="32"/>
  <c r="AL169" i="32"/>
  <c r="U159" i="32"/>
  <c r="V188" i="32"/>
  <c r="AO194" i="32" s="1"/>
  <c r="V213" i="32"/>
  <c r="AO219" i="32" s="1"/>
  <c r="V163" i="32"/>
  <c r="AO169" i="32" s="1"/>
  <c r="X16" i="3"/>
  <c r="X48" i="32"/>
  <c r="X40" i="32"/>
  <c r="AL84" i="32"/>
  <c r="U74" i="32"/>
  <c r="V78" i="32"/>
  <c r="AO84" i="32" s="1"/>
  <c r="V103" i="32"/>
  <c r="AO109" i="32" s="1"/>
  <c r="V128" i="32"/>
  <c r="AO134" i="32" s="1"/>
  <c r="AP219" i="32"/>
  <c r="W209" i="32"/>
  <c r="V184" i="32"/>
  <c r="AN194" i="32"/>
  <c r="W12" i="3"/>
  <c r="W5" i="6"/>
  <c r="V47" i="4"/>
  <c r="AO53" i="4" s="1"/>
  <c r="V72" i="4"/>
  <c r="AO78" i="4" s="1"/>
  <c r="U68" i="4"/>
  <c r="AL78" i="4"/>
  <c r="AL28" i="6"/>
  <c r="U18" i="6"/>
  <c r="V72" i="6"/>
  <c r="AO78" i="6" s="1"/>
  <c r="V22" i="6"/>
  <c r="AO28" i="6" s="1"/>
  <c r="V47" i="6"/>
  <c r="AO53" i="6" s="1"/>
  <c r="AA11" i="3"/>
  <c r="AA15" i="3"/>
  <c r="AA4" i="6"/>
  <c r="AP78" i="6"/>
  <c r="W68" i="6"/>
  <c r="AN53" i="6"/>
  <c r="V43" i="6"/>
  <c r="AL53" i="4"/>
  <c r="U43" i="4"/>
  <c r="V22" i="4"/>
  <c r="AO28" i="4" s="1"/>
  <c r="U18" i="4"/>
  <c r="AL28" i="4"/>
  <c r="Y21" i="3"/>
  <c r="Z4" i="4"/>
  <c r="W5" i="4"/>
  <c r="W9" i="3"/>
  <c r="Z12" i="5"/>
  <c r="X8" i="3"/>
  <c r="V74" i="32" l="1"/>
  <c r="AN84" i="32"/>
  <c r="AN169" i="32"/>
  <c r="V159" i="32"/>
  <c r="AN134" i="32"/>
  <c r="V124" i="32"/>
  <c r="X44" i="32"/>
  <c r="X41" i="32"/>
  <c r="X61" i="32"/>
  <c r="X146" i="32"/>
  <c r="Y16" i="3"/>
  <c r="Y48" i="32"/>
  <c r="Y40" i="32"/>
  <c r="W163" i="32"/>
  <c r="AQ169" i="32" s="1"/>
  <c r="W188" i="32"/>
  <c r="AQ194" i="32" s="1"/>
  <c r="W213" i="32"/>
  <c r="AQ219" i="32" s="1"/>
  <c r="W78" i="32"/>
  <c r="AQ84" i="32" s="1"/>
  <c r="W103" i="32"/>
  <c r="AQ109" i="32" s="1"/>
  <c r="W128" i="32"/>
  <c r="AQ134" i="32" s="1"/>
  <c r="V99" i="32"/>
  <c r="AN109" i="32"/>
  <c r="X209" i="32"/>
  <c r="AR219" i="32"/>
  <c r="AP194" i="32"/>
  <c r="W184" i="32"/>
  <c r="V18" i="6"/>
  <c r="AN28" i="6"/>
  <c r="W47" i="4"/>
  <c r="AQ53" i="4" s="1"/>
  <c r="W72" i="4"/>
  <c r="AQ78" i="4" s="1"/>
  <c r="W72" i="6"/>
  <c r="AQ78" i="6" s="1"/>
  <c r="W22" i="6"/>
  <c r="AQ28" i="6" s="1"/>
  <c r="W47" i="6"/>
  <c r="AQ53" i="6" s="1"/>
  <c r="X12" i="3"/>
  <c r="X5" i="6"/>
  <c r="AN78" i="4"/>
  <c r="V68" i="4"/>
  <c r="X68" i="6"/>
  <c r="AR78" i="6"/>
  <c r="AP53" i="6"/>
  <c r="W43" i="6"/>
  <c r="AN53" i="4"/>
  <c r="V43" i="4"/>
  <c r="W22" i="4"/>
  <c r="AQ28" i="4" s="1"/>
  <c r="V18" i="4"/>
  <c r="AN28" i="4"/>
  <c r="AA4" i="4"/>
  <c r="Z21" i="3"/>
  <c r="X9" i="3"/>
  <c r="X5" i="4"/>
  <c r="Y8" i="3"/>
  <c r="AA12" i="5"/>
  <c r="Y146" i="32" l="1"/>
  <c r="Y61" i="32"/>
  <c r="W99" i="32"/>
  <c r="AP109" i="32"/>
  <c r="W159" i="32"/>
  <c r="AP169" i="32"/>
  <c r="Z16" i="3"/>
  <c r="Z48" i="32"/>
  <c r="Z40" i="32"/>
  <c r="X163" i="32"/>
  <c r="AS169" i="32" s="1"/>
  <c r="X188" i="32"/>
  <c r="AS194" i="32" s="1"/>
  <c r="X213" i="32"/>
  <c r="AS219" i="32" s="1"/>
  <c r="W124" i="32"/>
  <c r="AP134" i="32"/>
  <c r="Y44" i="32"/>
  <c r="Y41" i="32"/>
  <c r="X103" i="32"/>
  <c r="AS109" i="32" s="1"/>
  <c r="X78" i="32"/>
  <c r="AS84" i="32" s="1"/>
  <c r="X128" i="32"/>
  <c r="AS134" i="32" s="1"/>
  <c r="W74" i="32"/>
  <c r="AP84" i="32"/>
  <c r="AT219" i="32"/>
  <c r="Y209" i="32"/>
  <c r="AR194" i="32"/>
  <c r="X184" i="32"/>
  <c r="X47" i="4"/>
  <c r="AS53" i="4" s="1"/>
  <c r="X72" i="4"/>
  <c r="AS78" i="4" s="1"/>
  <c r="AP78" i="4"/>
  <c r="W68" i="4"/>
  <c r="Y12" i="3"/>
  <c r="Y5" i="6"/>
  <c r="X72" i="6"/>
  <c r="AS78" i="6" s="1"/>
  <c r="X22" i="6"/>
  <c r="AS28" i="6" s="1"/>
  <c r="X47" i="6"/>
  <c r="AS53" i="6" s="1"/>
  <c r="AP28" i="6"/>
  <c r="W18" i="6"/>
  <c r="AR53" i="6"/>
  <c r="X43" i="6"/>
  <c r="Y68" i="6"/>
  <c r="AT78" i="6"/>
  <c r="W43" i="4"/>
  <c r="AP53" i="4"/>
  <c r="X22" i="4"/>
  <c r="AS28" i="4" s="1"/>
  <c r="W18" i="4"/>
  <c r="AP28" i="4"/>
  <c r="AA21" i="3"/>
  <c r="Z8" i="3"/>
  <c r="AB12" i="5"/>
  <c r="Y5" i="4"/>
  <c r="Y9" i="3"/>
  <c r="Z61" i="32" l="1"/>
  <c r="Z146" i="32"/>
  <c r="X99" i="32"/>
  <c r="AR109" i="32"/>
  <c r="AA16" i="3"/>
  <c r="AA48" i="32"/>
  <c r="AA40" i="32"/>
  <c r="AR84" i="32"/>
  <c r="X74" i="32"/>
  <c r="Y103" i="32"/>
  <c r="AU109" i="32" s="1"/>
  <c r="Y78" i="32"/>
  <c r="AU84" i="32" s="1"/>
  <c r="Y128" i="32"/>
  <c r="AU134" i="32" s="1"/>
  <c r="X124" i="32"/>
  <c r="AR134" i="32"/>
  <c r="Z44" i="32"/>
  <c r="Z41" i="32"/>
  <c r="X159" i="32"/>
  <c r="AR169" i="32"/>
  <c r="Y163" i="32"/>
  <c r="AU169" i="32" s="1"/>
  <c r="Y188" i="32"/>
  <c r="AU194" i="32" s="1"/>
  <c r="Y213" i="32"/>
  <c r="AU219" i="32" s="1"/>
  <c r="Z209" i="32"/>
  <c r="AV219" i="32"/>
  <c r="Y184" i="32"/>
  <c r="AT194" i="32"/>
  <c r="Y47" i="4"/>
  <c r="AU53" i="4" s="1"/>
  <c r="Y72" i="4"/>
  <c r="AU78" i="4" s="1"/>
  <c r="Y72" i="6"/>
  <c r="AU78" i="6" s="1"/>
  <c r="Y47" i="6"/>
  <c r="AU53" i="6" s="1"/>
  <c r="Y22" i="6"/>
  <c r="AU28" i="6" s="1"/>
  <c r="AR78" i="4"/>
  <c r="X68" i="4"/>
  <c r="X18" i="6"/>
  <c r="AR28" i="6"/>
  <c r="Z12" i="3"/>
  <c r="Z5" i="6"/>
  <c r="Z68" i="6"/>
  <c r="AV78" i="6"/>
  <c r="AT53" i="6"/>
  <c r="Y43" i="6"/>
  <c r="X43" i="4"/>
  <c r="AR53" i="4"/>
  <c r="Y22" i="4"/>
  <c r="AU28" i="4" s="1"/>
  <c r="X18" i="4"/>
  <c r="AR28" i="4"/>
  <c r="AA8" i="3"/>
  <c r="Z5" i="4"/>
  <c r="Z9" i="3"/>
  <c r="AT109" i="32" l="1"/>
  <c r="Y99" i="32"/>
  <c r="AA41" i="32"/>
  <c r="AA44" i="32"/>
  <c r="E37" i="32"/>
  <c r="AA61" i="32"/>
  <c r="AA146" i="32"/>
  <c r="E5" i="3"/>
  <c r="F5" i="3"/>
  <c r="Z163" i="32"/>
  <c r="AW169" i="32" s="1"/>
  <c r="Z188" i="32"/>
  <c r="AW194" i="32" s="1"/>
  <c r="Z213" i="32"/>
  <c r="AW219" i="32" s="1"/>
  <c r="Y159" i="32"/>
  <c r="AT169" i="32"/>
  <c r="Y124" i="32"/>
  <c r="AT134" i="32"/>
  <c r="AT84" i="32"/>
  <c r="Y74" i="32"/>
  <c r="Z78" i="32"/>
  <c r="AW84" i="32" s="1"/>
  <c r="Z128" i="32"/>
  <c r="AW134" i="32" s="1"/>
  <c r="Z103" i="32"/>
  <c r="AW109" i="32" s="1"/>
  <c r="AX219" i="32"/>
  <c r="AA209" i="32"/>
  <c r="AZ219" i="32" s="1"/>
  <c r="Z184" i="32"/>
  <c r="AV194" i="32"/>
  <c r="Y18" i="6"/>
  <c r="AT28" i="6"/>
  <c r="Z47" i="4"/>
  <c r="AW53" i="4" s="1"/>
  <c r="Z72" i="4"/>
  <c r="AW78" i="4" s="1"/>
  <c r="Y68" i="4"/>
  <c r="AT78" i="4"/>
  <c r="Z72" i="6"/>
  <c r="AW78" i="6" s="1"/>
  <c r="Z22" i="6"/>
  <c r="AW28" i="6" s="1"/>
  <c r="Z47" i="6"/>
  <c r="AW53" i="6" s="1"/>
  <c r="AA12" i="3"/>
  <c r="AA5" i="6"/>
  <c r="AX78" i="6"/>
  <c r="AA68" i="6"/>
  <c r="AZ78" i="6" s="1"/>
  <c r="AV53" i="6"/>
  <c r="Z43" i="6"/>
  <c r="Y43" i="4"/>
  <c r="AT53" i="4"/>
  <c r="Z22" i="4"/>
  <c r="AW28" i="4" s="1"/>
  <c r="Y18" i="4"/>
  <c r="AT28" i="4"/>
  <c r="AA5" i="4"/>
  <c r="AA9" i="3"/>
  <c r="F9" i="9" l="1"/>
  <c r="C151" i="32"/>
  <c r="C66" i="32"/>
  <c r="E29" i="8"/>
  <c r="AV169" i="32"/>
  <c r="Z159" i="32"/>
  <c r="AV134" i="32"/>
  <c r="Z124" i="32"/>
  <c r="AA188" i="32"/>
  <c r="AY194" i="32" s="1"/>
  <c r="AA163" i="32"/>
  <c r="AY169" i="32" s="1"/>
  <c r="AA213" i="32"/>
  <c r="AY219" i="32" s="1"/>
  <c r="Z74" i="32"/>
  <c r="AV84" i="32"/>
  <c r="AA78" i="32"/>
  <c r="AY84" i="32" s="1"/>
  <c r="AA103" i="32"/>
  <c r="AY109" i="32" s="1"/>
  <c r="AA128" i="32"/>
  <c r="AY134" i="32" s="1"/>
  <c r="Z99" i="32"/>
  <c r="AV109" i="32"/>
  <c r="C224" i="32"/>
  <c r="AX194" i="32"/>
  <c r="AA184" i="32"/>
  <c r="AZ194" i="32" s="1"/>
  <c r="AA47" i="6"/>
  <c r="AY53" i="6" s="1"/>
  <c r="AA22" i="6"/>
  <c r="AY28" i="6" s="1"/>
  <c r="AA72" i="6"/>
  <c r="AY78" i="6" s="1"/>
  <c r="C83" i="6" s="1"/>
  <c r="AA47" i="4"/>
  <c r="AY53" i="4" s="1"/>
  <c r="AA72" i="4"/>
  <c r="AY78" i="4" s="1"/>
  <c r="C10" i="4"/>
  <c r="C10" i="6"/>
  <c r="AV78" i="4"/>
  <c r="Z68" i="4"/>
  <c r="AV28" i="6"/>
  <c r="Z18" i="6"/>
  <c r="AA43" i="6"/>
  <c r="AZ53" i="6" s="1"/>
  <c r="AX53" i="6"/>
  <c r="Z43" i="4"/>
  <c r="AV53" i="4"/>
  <c r="AA22" i="4"/>
  <c r="AY28" i="4" s="1"/>
  <c r="Z18" i="4"/>
  <c r="AV28" i="4"/>
  <c r="AA74" i="32" l="1"/>
  <c r="AZ84" i="32" s="1"/>
  <c r="C89" i="32" s="1"/>
  <c r="C91" i="32" s="1"/>
  <c r="D21" i="32" s="1"/>
  <c r="AX84" i="32"/>
  <c r="AX134" i="32"/>
  <c r="AA124" i="32"/>
  <c r="AZ134" i="32" s="1"/>
  <c r="C139" i="32" s="1"/>
  <c r="AA159" i="32"/>
  <c r="AZ169" i="32" s="1"/>
  <c r="C174" i="32" s="1"/>
  <c r="C175" i="32" s="1"/>
  <c r="AX169" i="32"/>
  <c r="AA99" i="32"/>
  <c r="AZ109" i="32" s="1"/>
  <c r="AX109" i="32"/>
  <c r="C114" i="32" s="1"/>
  <c r="C115" i="32" s="1"/>
  <c r="C225" i="32"/>
  <c r="G23" i="32"/>
  <c r="I23" i="32" s="1"/>
  <c r="C46" i="8"/>
  <c r="C226" i="32"/>
  <c r="D18" i="32" s="1"/>
  <c r="C199" i="32"/>
  <c r="C200" i="32" s="1"/>
  <c r="C58" i="6"/>
  <c r="C59" i="6" s="1"/>
  <c r="C85" i="6"/>
  <c r="C84" i="6"/>
  <c r="AA18" i="6"/>
  <c r="AZ28" i="6" s="1"/>
  <c r="AX28" i="6"/>
  <c r="AA68" i="4"/>
  <c r="AZ78" i="4" s="1"/>
  <c r="AX78" i="4"/>
  <c r="AX53" i="4"/>
  <c r="AA43" i="4"/>
  <c r="AZ53" i="4" s="1"/>
  <c r="AA18" i="4"/>
  <c r="AZ28" i="4" s="1"/>
  <c r="AX28" i="4"/>
  <c r="C141" i="32" l="1"/>
  <c r="D25" i="32" s="1"/>
  <c r="C140" i="32"/>
  <c r="G21" i="32"/>
  <c r="I21" i="32" s="1"/>
  <c r="C176" i="32"/>
  <c r="D14" i="32" s="1"/>
  <c r="C90" i="32"/>
  <c r="C116" i="32"/>
  <c r="D23" i="32" s="1"/>
  <c r="E46" i="8"/>
  <c r="F26" i="9" s="1"/>
  <c r="D26" i="9"/>
  <c r="D46" i="8"/>
  <c r="E26" i="9" s="1"/>
  <c r="H23" i="32"/>
  <c r="C201" i="32"/>
  <c r="D16" i="32" s="1"/>
  <c r="C58" i="4"/>
  <c r="C60" i="4" s="1"/>
  <c r="C33" i="4"/>
  <c r="C35" i="4" s="1"/>
  <c r="C83" i="4"/>
  <c r="C85" i="4" s="1"/>
  <c r="C33" i="6"/>
  <c r="C60" i="6"/>
  <c r="D24" i="32" l="1"/>
  <c r="D22" i="32"/>
  <c r="D17" i="32"/>
  <c r="D15" i="32"/>
  <c r="C44" i="8"/>
  <c r="C59" i="4"/>
  <c r="C34" i="4"/>
  <c r="C84" i="4"/>
  <c r="C35" i="6"/>
  <c r="C34" i="6"/>
  <c r="D10" i="32" l="1"/>
  <c r="G14" i="32" s="1"/>
  <c r="I14" i="32" s="1"/>
  <c r="E44" i="8"/>
  <c r="F24" i="9" s="1"/>
  <c r="D24" i="9"/>
  <c r="D9" i="32"/>
  <c r="G12" i="32" s="1"/>
  <c r="I12" i="32" s="1"/>
  <c r="D44" i="8"/>
  <c r="E24" i="9" s="1"/>
  <c r="H21" i="32"/>
  <c r="D10" i="8"/>
  <c r="D19" i="8"/>
  <c r="H14" i="32" l="1"/>
  <c r="L14" i="32"/>
  <c r="C55" i="8" s="1"/>
  <c r="L12" i="32"/>
  <c r="N12" i="32" s="1"/>
  <c r="G22" i="32"/>
  <c r="I22" i="32" s="1"/>
  <c r="D11" i="32"/>
  <c r="G13" i="32" s="1"/>
  <c r="I13" i="32" s="1"/>
  <c r="H12" i="32"/>
  <c r="K24" i="8"/>
  <c r="D14" i="8"/>
  <c r="D17" i="8"/>
  <c r="D12" i="8"/>
  <c r="D21" i="8"/>
  <c r="D20" i="8" s="1"/>
  <c r="M14" i="32" l="1"/>
  <c r="D55" i="8" s="1"/>
  <c r="N14" i="32"/>
  <c r="E55" i="8" s="1"/>
  <c r="L24" i="8" s="1"/>
  <c r="C53" i="8"/>
  <c r="M12" i="32"/>
  <c r="D53" i="8" s="1"/>
  <c r="H13" i="32"/>
  <c r="H22" i="32"/>
  <c r="L13" i="32"/>
  <c r="N13" i="32" s="1"/>
  <c r="E53" i="8"/>
  <c r="L20" i="8" s="1"/>
  <c r="K20" i="8"/>
  <c r="D13" i="8"/>
  <c r="D11" i="8"/>
  <c r="D18" i="8"/>
  <c r="M13" i="32" l="1"/>
  <c r="D54" i="8" s="1"/>
  <c r="E54" i="8"/>
  <c r="L22" i="8" s="1"/>
  <c r="L21" i="8" s="1"/>
  <c r="C54" i="8"/>
  <c r="D5" i="8"/>
  <c r="D6" i="8"/>
  <c r="C37" i="8" s="1"/>
  <c r="E37" i="8" s="1"/>
  <c r="C35" i="8" l="1"/>
  <c r="E35" i="8" s="1"/>
  <c r="F17" i="9"/>
  <c r="C45" i="8"/>
  <c r="E45" i="8" s="1"/>
  <c r="D17" i="9"/>
  <c r="D37" i="8"/>
  <c r="E17" i="9" s="1"/>
  <c r="D7" i="8"/>
  <c r="C36" i="8" s="1"/>
  <c r="E36" i="8" s="1"/>
  <c r="D15" i="9" l="1"/>
  <c r="D25" i="9"/>
  <c r="D16" i="9"/>
  <c r="F16" i="9"/>
  <c r="D36" i="8"/>
  <c r="E16" i="9" s="1"/>
  <c r="D35" i="8"/>
  <c r="E15" i="9" s="1"/>
  <c r="D45" i="8"/>
  <c r="E25" i="9" s="1"/>
  <c r="F25" i="9"/>
  <c r="J24" i="8"/>
  <c r="J20" i="8" l="1"/>
  <c r="F15" i="9"/>
  <c r="J22" i="8"/>
  <c r="K22" i="8"/>
  <c r="K23" i="8" s="1"/>
  <c r="K21" i="8" l="1"/>
  <c r="J23" i="8" l="1"/>
  <c r="J21" i="8"/>
  <c r="L23" i="8" l="1"/>
  <c r="F35" i="9" l="1"/>
  <c r="D35" i="9"/>
  <c r="D34" i="9"/>
  <c r="F34" i="9"/>
  <c r="E35" i="9" l="1"/>
  <c r="E34" i="9"/>
  <c r="F33" i="9" l="1"/>
  <c r="E33" i="9"/>
  <c r="D33" i="9" l="1"/>
</calcChain>
</file>

<file path=xl/sharedStrings.xml><?xml version="1.0" encoding="utf-8"?>
<sst xmlns="http://schemas.openxmlformats.org/spreadsheetml/2006/main" count="1959" uniqueCount="913">
  <si>
    <t>Project Details</t>
  </si>
  <si>
    <t>Delays</t>
  </si>
  <si>
    <t>TMP Case Study Number</t>
  </si>
  <si>
    <t>Project Name</t>
  </si>
  <si>
    <t>Location</t>
  </si>
  <si>
    <t>Country</t>
  </si>
  <si>
    <t>Start Date</t>
  </si>
  <si>
    <t>End Date</t>
  </si>
  <si>
    <t>Produce</t>
  </si>
  <si>
    <t>Parties</t>
  </si>
  <si>
    <t>Case Description</t>
  </si>
  <si>
    <t>Delay summary</t>
  </si>
  <si>
    <t>Length (months, days)</t>
  </si>
  <si>
    <t>Length in days</t>
  </si>
  <si>
    <t>Occurrence in Project Cycle (dates if possible)</t>
  </si>
  <si>
    <t>Role of Tenure Issues</t>
  </si>
  <si>
    <t>Special Circumstances that increased or mitigated delay</t>
  </si>
  <si>
    <t>Karuturi Global plants Sugar and Other Crops in Gambela</t>
  </si>
  <si>
    <t>Itang and Jikao, Gambela</t>
  </si>
  <si>
    <t>Ethiopia</t>
  </si>
  <si>
    <t>Sugar, Palm Oil, Rice</t>
  </si>
  <si>
    <t>Karuturi Global, Ethiopian Meadows PLC (Karuturi Subsidiary), Karuturi Agro Products PLC (KA-PPL, Ethiopian Meadows PLC Subsidiary), Ilea People, Anywaa Survival Organisation (ASO)</t>
  </si>
  <si>
    <t>Company discovered that about 80% of their granted concession was flood plains which forced development be delayed/stalled. As a result they weren't able to develop the required area within two years and the government cancelled their contract. Expansion area indicated in the initial contract wasn't specified where it would be located. Company was forced to close and leave.</t>
  </si>
  <si>
    <t xml:space="preserve">Operations halt in early 2014. Lease cancelled in 2015.
Unpaid salaries: US$ 3 million (2018)
</t>
  </si>
  <si>
    <t>about 4 years</t>
  </si>
  <si>
    <t>December 2015 to present</t>
  </si>
  <si>
    <t>Land concession included a flood plain which stalled the project. The company also failed to build good relations with the community by failing to meet demands for health centers and other infrastructure. Initial lease contract included the option to expand concession to 300,000 ha, but it wasn't specified where the additional land was located. Ethiopia'slack of a formal land tenure system has made the issue more complicated. Government policies exist alongside traditional land policies. Karuturi also claimed that the government didn't provide a final map for the concession.</t>
  </si>
  <si>
    <t>Karuturi initially agreed to develop 50,000 hectares annually in 2010 to be able to develop the land concession in two years. However, only 5000 hectares was developed by 2015. It was reported that company managers found out in 2013 that about 80% of their concession was flood plain which caused the project to stall.</t>
  </si>
  <si>
    <t>Equatorial Palm Oil Palm Bay Estate</t>
  </si>
  <si>
    <t>Grand Bassa County</t>
  </si>
  <si>
    <t>Liberia</t>
  </si>
  <si>
    <t>Palm Oil, Rubber</t>
  </si>
  <si>
    <t xml:space="preserve"> Liberian Palm Developments Limited (LPD, 50% Kuala Lumpur Kepong International Ltd. [KLK], 50% Equatorial Palm Oil [EPO]), KLK is also majority shareholder in EPO, Jogbahn Clan, Sustainable Development Institute (SDI)</t>
  </si>
  <si>
    <t>EPO cleared community lands without getting FPIC. Communities raised the issue to various government bodies until it reached the president. President declared support for the communities. This forced the company to make a settlement with the community.</t>
  </si>
  <si>
    <t>Prevention of plantation expansion</t>
  </si>
  <si>
    <t>2 years and and 2 months</t>
  </si>
  <si>
    <t>Establishment (EPO was still waiting plants planted in 2011/2012 to mature) -  March 5, 2014-May 5, 2016</t>
  </si>
  <si>
    <t>EPO cleared community lands without obtaining Free, Prior and Informed Consent (FPIC) some time at the end of 2012 and into 2013. Eleven villages raised their complaints to local government bodies, Ministry of Agriculture, National Investment Commission, Parliament, Minister of Justice and to President  Ellen Johnson Sirleaf. In October 2013, the Sustainable Development Institute (SDI) filed a complaint with the RSPO on behalf of the affected communities. The complaint listed violations of RSPO Principles 2 and 7, responsible development of new plantings and compliance with applicable laws and regulations, respectively. In March 5, 2014 President Sirleaf that they will support the affected communities in protecting their lands against expansion by EPO. In May 5, 2016 an agreement was signed between the community and company that calls to respect the Joegbahn Clan's rights and respect the community's decision. EPO will not expand into areas where the community doesn't want it to expand.</t>
  </si>
  <si>
    <r>
      <rPr>
        <b/>
        <sz val="11"/>
        <rFont val="Calibri"/>
        <family val="2"/>
      </rPr>
      <t>Increased delays (lack of funding)</t>
    </r>
    <r>
      <rPr>
        <sz val="11"/>
        <rFont val="Calibri"/>
        <family val="2"/>
      </rPr>
      <t xml:space="preserve">: in 2013 EPO reported slow planting due to limited funds. </t>
    </r>
    <r>
      <rPr>
        <b/>
        <sz val="11"/>
        <rFont val="Calibri"/>
        <family val="2"/>
      </rPr>
      <t>Increased delays (Ebola)</t>
    </r>
    <r>
      <rPr>
        <sz val="11"/>
        <rFont val="Calibri"/>
        <family val="2"/>
      </rPr>
      <t>: In EPO's 2014 annual report they stated, "Our estates have been operating on as near to a normal basis as possible, despite the challenges that it is facing from Ebola." Travel was restricted and a night time curfew was impsoed.</t>
    </r>
  </si>
  <si>
    <t>Aveyime Rice Project</t>
  </si>
  <si>
    <t>1) Aveyime &amp; Mafi Dover, South Tongu District, 2) Agorta, near Lolita, Lower Volta Region</t>
  </si>
  <si>
    <t>Ghana</t>
  </si>
  <si>
    <t>Rice</t>
  </si>
  <si>
    <t>Prairie Volta Rice Company Ltd (40% Prairie Texas, 30% Ghana Government, 30% Ghana Commercial bank), Bakpa Tademe - community which declined resettlement, Mafi Dove - land owning community</t>
  </si>
  <si>
    <t>Multiple claimants of land concession got the company caught in land dispute cases. This reduced company's crediblity among lenders. As a result, the company suffered from lack of financing and was forced to close.</t>
  </si>
  <si>
    <t>2 year suspension, 2016 cancellation
Lost revenue: US$ 672,000 (2012)</t>
  </si>
  <si>
    <t>About two years.</t>
  </si>
  <si>
    <t>2012-April 2014</t>
  </si>
  <si>
    <t>Agricultural Development Bank declined the advance of US$ 50,000 to buy spare parts for tractors. This rendered the tractors useless. This decline may have been caused by the land disputes the company was in. Members of the Mafi tribe claimed that they were never compensated for 1250 ha of land taken from them by a government decree in 1977, way before it was leased to Praire Volta. A total of 10 claimants filed a case in 2008. The company was allowed by the community to cultivate while their cases were in court.</t>
  </si>
  <si>
    <t>Increased delay: Ghana hasn't formalized land rights. As a result there are many overlapping claims. Agricultural Development Bank was also imposing unfavorable conditions on Prairie Volta at first and required an audit by KPMG which lengthened negotiations and overall delay. However Agricultural Development Bank also limited any further disbursements of funding after April 2014 because it had a pari passu issue with the Ghana Commercial Bank, a shareholder of Prairie Volta. After this issue was resolved only US$ 210,000 was released to Prairie Volta in July 2014, about a third of what was needed to resume operations for the year.</t>
  </si>
  <si>
    <t>Uganda</t>
  </si>
  <si>
    <t>Addax Bioenergy</t>
  </si>
  <si>
    <t>Bombali District, Sierra Leone</t>
  </si>
  <si>
    <t>Sierra Leone</t>
  </si>
  <si>
    <t>Rice, Sugar, Palm Oil</t>
  </si>
  <si>
    <t>Addax Bioenergy, Rainforest Resuce</t>
  </si>
  <si>
    <t xml:space="preserve">Addax Bioenergy Sierra Leone was accused by a Pain pour le Prochain report in 2011 of seeking illegitimate land aquisition and causing negative social and environmental impacts. Opposition is also strong from grassroot association called Affected Land Users Associations or AFLUAs which was formed in response to land acquisition.  The affected landowners requested that the land lease agreement be reviewed and that clauses allowing Addax Bioenergy to alter water courses be removed and the company pay fair compensation for trees it destroyed, among others. Furthermore, local workers went on strike, claiming that they were not being supplied with sufficient drinking water and had suffered numerous forms of discrimination. A settlement was negotiated but in 2013 many of the promised made by the company remained unfulfilled. </t>
  </si>
  <si>
    <t>Plant construction delays (2009-2014)
July 2015 shut down</t>
  </si>
  <si>
    <t>1.5 years</t>
  </si>
  <si>
    <t>Establishment and Operation</t>
  </si>
  <si>
    <t>According to a 2013 report by ActionAid, 90% said of loss of farmland due to Addax’s project had contributed to a decrease of food production, and 85% claim they were not presented with adequate knowledge of the project before they were asked to sign the lease. Women were specifically ignored in the decision making process.</t>
  </si>
  <si>
    <t>A research interview with the community that community members were 'fuming' over land acquisition, the disruption of traditional sources of income, increasing poverty and failed promises by Addax. Ebola outbreak in 2014-2015 also contributed to stalling/delays and losses from low commodity prices.</t>
  </si>
  <si>
    <t>Amuru, Acholi Region</t>
  </si>
  <si>
    <t>Sugar</t>
  </si>
  <si>
    <t>Madhvani Group, Kakira Sugar Ltd., Lamogi Community, Government of Uganda</t>
  </si>
  <si>
    <t>Community and several government officials opposed the plan for a sugar factory and plantation. This delayed establishment for several years. Court of Appeals ruling eventually ruled that the sugar plantation can continue.</t>
  </si>
  <si>
    <t>Several years delay due to community opposition and court cases</t>
  </si>
  <si>
    <t xml:space="preserve">at least 1 year </t>
  </si>
  <si>
    <t>Preparation stage. 2008  to January 2015.</t>
  </si>
  <si>
    <t>Madhvani Group initially wanted 10,000 ha for a sugar factory and plantation, but they were opposed by communities. The company asked for assistance from the government which included the community in decision-making. In 2008, several MPs sued the company, Gen. Julius Oketta, ex Amuru Land Board Secretary Christine Atimango for wrongfully allocatting community land to private investors. High Court Judge William Musene ruled in favor of Madhvani and ordered that the land be granted. The community filed an appeal at the Court of Appeals. In January 2015, the community agreed to withdraw its case and allow the sugar factory's construction. In August 2017, a land survey for the plantation was aborted because of protesting nude women.</t>
  </si>
  <si>
    <t>Southern Agricultural Growth Corridor of Tanzania (SAGCOT)</t>
  </si>
  <si>
    <t>Central Tanzania</t>
  </si>
  <si>
    <t>Tanzania</t>
  </si>
  <si>
    <t>Dairy, Potatoes, Tea, Tomatoes</t>
  </si>
  <si>
    <t>AgDevCo (Developer, Yara, Monsanto, DuPont, Unilever (investors), smallholder farmers</t>
  </si>
  <si>
    <t>Project advertises itself as inclusive of smallholders and will create jobs However there are accusations of landgrabbing.</t>
  </si>
  <si>
    <t>Various delays</t>
  </si>
  <si>
    <t>10 months</t>
  </si>
  <si>
    <t>Establishment</t>
  </si>
  <si>
    <t>Planned commencement in Jan 2013, but signing was in May 2013 implementation happened in Oct 2013. Delay was caused by partner concerns with Certificate of Customary Rights of Occupancy (CCROs) and rice harvest recording.</t>
  </si>
  <si>
    <t>UNDP withdrew its initial support for procurement some time in 2013-2014. This caused a delays in SAGCOT's procurement processes and re-allocated staff towards procurement from other operations. There were also delays in fund disbursements to implementing parties because of delays in plan and reporting submissions. A 2016 evaluaation also cited inadequate funding and planning.</t>
  </si>
  <si>
    <t xml:space="preserve">Oil Palm Uganda Limited (Opul) </t>
  </si>
  <si>
    <t>Kalangala, Bugala Island, Uganda</t>
  </si>
  <si>
    <t>Palm oil</t>
  </si>
  <si>
    <t>Oil Palm Uganda Limited (Opul),  International Fund for Agricultural Development (Ifad), Bidco, Wilmar International, Kalangala District government</t>
  </si>
  <si>
    <t>In 2011, Ugandan palm oil company Bidco Africa cleared lands in Gala forest reserve in Bugala, Kalangala to make way for commercial palm oil agriculture. People in the land claimed that they were evicited illegaly and that they were not fairly compensated for the loss of their livelihoods. In 2012, plan expansion in Buvuma Island was received with complaints from the communities and NGOs. According to a report there has been no social and environmental impact assessment conducted. As of 2017, about 10,000 hectares of oil palm trees had been planted, with 6,500 hectares operated by OPUL in the form of a nucleus estate. The remaining 3,500 hectares belong to 1,800 individual smallholders who sell their fresh fruit bunches to one of two local mills.</t>
  </si>
  <si>
    <t>Delays in providing land</t>
  </si>
  <si>
    <t>about 9 months</t>
  </si>
  <si>
    <t>Operation and Expansion</t>
  </si>
  <si>
    <t xml:space="preserve">People claimed that they were evicited illegaly.  They were not fairly compensated for the loss of their livelihoods. Also, an estimated 3,600 hectares of forest have been destroyed to make way for the palm oil plantations, including 100 hectares of the protected Gala forest reserve in Bugala, Kalangala. </t>
  </si>
  <si>
    <t>Plantation de Haut Penja (PHP)</t>
  </si>
  <si>
    <t>Njombe,Littoral Region</t>
  </si>
  <si>
    <t>Cameroon</t>
  </si>
  <si>
    <t>Banana</t>
  </si>
  <si>
    <t>Plantation de Haut Penja (PHP, subsidiary of Compagnie Fruitiere), Dole Food Inc. (40% owner of Compagnie Fruitiere),  Groupement des Petits Planteurs et Autres Fruits de Njombe-Penja" (GPPAF) Common Initiative Group (CIG), Fair Fruit project (fair trade organization), Network for the Fight against Hunger (RELUFA), SOPRABO</t>
  </si>
  <si>
    <t>A cooperative leased land from the government. This lease was transferred to PHP even while there were existing tenants who were already sub-leasing from the cooperative. Legal battles ensued for compensation.</t>
  </si>
  <si>
    <t>GPPAF-CIG wouldn't leave the land because they were unsatisfied with the compensation offer</t>
  </si>
  <si>
    <t>At least 6 months delay</t>
  </si>
  <si>
    <t>No dates indicated by the report. Establishment</t>
  </si>
  <si>
    <t>Members of the GPPAF-CIG were renting 63 ha for about US$ 37/ha/year from cooperative SOPRABO since 1990. SOPRABO had a total administrative lease for 175 ha. Government then decided to lease this 175 ha plot to PHP because of SOPRABO's financial risks. When the lease was transferred, GPPAF-CIG members lost their land and started the fight for compensation. SOPRABO attmempted to evict GPPAF-CIG in 1995 through a bailiff but failed. SOPRABO tried to evict them with the court, but their petition was rejected. PHP then intervened by offering compensation to GPPAF-CIG around 2003(?). This begun a series of back and forths regarding the amount of compensation and accusations of corruption done by PHP. GPPAF-CIG raised the issue to Mbanga Magistrates Court, but then PHP proceeded to clear the land before the six month deadline came. Mbanga Court declared itself incompetent to decide, which prompted GPPAF-CIG to approach the Littoral Appeals Court and then to the Supreme Court. A partial settlement was reached in 2008, but the full payment was received by GPPAF-CIG in January 2013.</t>
  </si>
  <si>
    <t>HEVECAM and SOCAPALM palm oil plantations</t>
  </si>
  <si>
    <t>Kilombo I, Nyamabandé, Kribi region</t>
  </si>
  <si>
    <t>SOCAPALM (Bolloré), Bagyeli hunter-gatherers</t>
  </si>
  <si>
    <t>Bagyeli Village is stuck between HEVECAM and SOCAPALM plantations. Residents' movements are severely restricted. Compensation was not paid for lost land, houses and burial sites. Operations continue and no work delays were recorded.</t>
  </si>
  <si>
    <t>six month mediation period</t>
  </si>
  <si>
    <t>Bagyeli Village is stuck between HEVECAM and SOCAPALM plantations. Residents' movements are severely restricted. Compensation was not paid for lost land, houses and burial sites.</t>
  </si>
  <si>
    <t>Tana Delta Intergrated Sugar Project</t>
  </si>
  <si>
    <t>Tana River District, Coast Province</t>
  </si>
  <si>
    <t>Kenya</t>
  </si>
  <si>
    <t>Sugar, Ethanol, Rice</t>
  </si>
  <si>
    <t>Tana and Athi Rivers Development Authority (TARDA) , Mumias Sugar Company Ltd (MSCL), locals, environmentalists</t>
  </si>
  <si>
    <t>Project evicted residents and was set to use a great amount of water in the area. A court injunction was placed and no progress has been made with the project since 2006.</t>
  </si>
  <si>
    <t>Court injunction and overall prevention of establishment between 2006 and 2017</t>
  </si>
  <si>
    <t>Court injunction: 6-7 months. Overall delay: 11 years</t>
  </si>
  <si>
    <t xml:space="preserve">Injunction imposed in December 2008. But on June 2009, it was cancelled. Preparation stage. </t>
  </si>
  <si>
    <t>Court injunction placed on the project following an EIA that received opposition from activisits. The EIA  of Mumias excluded charges for water extraction imposed by law. No progress has been made from 2006 to 2017.</t>
  </si>
  <si>
    <t>Originally Fanaye. Relocated to Ndiael Nature Reserve, St Louis region</t>
  </si>
  <si>
    <t>Senegal</t>
  </si>
  <si>
    <t>Biofuels, sunflower seeds</t>
  </si>
  <si>
    <t>Senhuile SA (99% Gora Seck, 0.15% Senethanol SA (Senegal)), Agro Bioethanol Int LLC (USA) (owns 75% of Senethanol SA), Collective for the Defence of the Ndiaël Reserve</t>
  </si>
  <si>
    <t>Communities in Fanaye were not consulted when land was granted to Senhuile. They responded with violent protests forcing the president to suspend company operations. Senhuile relocated to Ndiael nature reserve. There they blocked community access to grazing lands.</t>
  </si>
  <si>
    <t>2011 Fanaye Protests</t>
  </si>
  <si>
    <t>Oct 2011 to March 2012 (6 months)</t>
  </si>
  <si>
    <t>October 26, 2011 (Operations stage)</t>
  </si>
  <si>
    <t>Community was angry at the land concession granted to Senhuile in Fanaye. No environmental and social impact study and consultation with the community was done. When violent protests erupted in Oct 26, 2011 this forced the former president Abdoulaye Wade to immediately suspend company operations. He then reclassified 20,000 ha from Ndiael forest reserve to agricultural land in March 2012 and granted it to Senhuile. Conflict arose in Ndiael because it was grazing land for 37 villages and the company didn't pay compensation to the residents. Senhuile also blocked paths linking villages to markets, causing a decrease in income for the communities.</t>
  </si>
  <si>
    <t>Violent protest that left two people dead and 20 injured contributed to former president Wade's decision to suspend company operations. However, Senhuile appeared to be in good favor with Wade because he reclassified forest land to agricultural and granted it to the company, appearing to be a major factor in reducing delays.</t>
  </si>
  <si>
    <t>SG Sustainable Oils Cameroon, Ltd. (SGSOC)/Herakles Farms Palm Oil Project</t>
  </si>
  <si>
    <t>Ndian, Kup-Manengouba, and Manyu divisions, South West Region</t>
  </si>
  <si>
    <t>See cell BQ5</t>
  </si>
  <si>
    <t>Palm oil, Carbon offsets</t>
  </si>
  <si>
    <t>SG Sustainable Oils Cameroon Ltd (SGSOC), Herakles Farms, Herakles Capital, Blackstone Group, All for Africa, Struggle to Economise
Future Environment (SEFE), Nature Cameroon</t>
  </si>
  <si>
    <t>No ESIA done before establishment. Residents were also not compensated properly. The company was suspended several times by the court. It was found that the company bypassed proper procedure in getting the concession.</t>
  </si>
  <si>
    <t>2011: Court restraining order/ moratorium on company operations. 2012:  operations suspension. 2013: Suspension of forest clearing operations</t>
  </si>
  <si>
    <t>2011 and 2012 suspensions: unknown 2013: 2 weeks</t>
  </si>
  <si>
    <t>Imposed on August 31, 2011. Judged who imposed the restraining order revoked it for unknown reasons. Date of revocation unknown. Second suspension Imposed on Feb 27, 2012 until an unknown date. Third suspension on May 22, 2013, resumed June 6, 2013.</t>
  </si>
  <si>
    <t>2011: Oil palm nurseries were established without any environmental and social impact assessment. SEFE filed a motion to suspend the project at the Mundemba court n Aug 8,2011 citing "irreperable damage or injury to local communities" if the project should continue. 2012: Operations suspended until a proper EIA was made, residents compensated and an MOU with indigenous people. In June 2012 protests were held by NGOs and residents to stop the project. They were met with arrests and intimidation. 2013: Government review done after pressure from environmental groups claiming the project undermines local livelihood and damages the environment. In an investigation by journalist Christiane Bagley, a number of government officials say that SGSOC bypassed procedure in obtaining the concession and instead secretly negotiated an "establishment convention" with Louis-Paul Motaze who was then minister of economy.</t>
  </si>
  <si>
    <t>2011 Mitigated delay: unknown reason for judge to revoke the restraining order/moratorium placed on Herakles. 2013 Mitigated Delay: commentators on the highly publicized conflict have speculated that company's good ties with high ranking government efficiels pulled the strings to allow them to resume operations.</t>
  </si>
  <si>
    <t xml:space="preserve">Massan Kpaka, Malen chiefdom, Pujehun District, </t>
  </si>
  <si>
    <t>Oil palm</t>
  </si>
  <si>
    <t>Socfin Agricultural Company (SAC, 85% Socfin control) First, the land was leased by the Minister of Agriculture,
Forestry and Food Security (MAFFS), Malen Land Owners and Users Association (MALOA), Massan Kpaka,  Paramount Chief BVS Kebbie, Green Scenery, FIAN Belgium</t>
  </si>
  <si>
    <t>Community members protested the lack of transparency, consultation and resettlement information. They also protested the unfavorable compensation, corruption and coercion of land owners and village chiefs to sign agreements. Protests and blockades were done by community members resulting in some delay for the company.</t>
  </si>
  <si>
    <t>Blockade and protest in Oct 2011</t>
  </si>
  <si>
    <t>two weeks</t>
  </si>
  <si>
    <t>Establishment. Protests in early October 2011.</t>
  </si>
  <si>
    <t xml:space="preserve">Community members protested the lack of transparency, consultation and resettlement information. They also protested the unfavorable compensation, corruption and coercion of land owners and village chiefs to sign agreements. </t>
  </si>
  <si>
    <t>Days between periods</t>
  </si>
  <si>
    <t>ANNUAL PERIODS</t>
  </si>
  <si>
    <t>XNPV</t>
  </si>
  <si>
    <t>Discount rate</t>
  </si>
  <si>
    <t>Start date</t>
  </si>
  <si>
    <t>BASELINE CASH FLOWS</t>
  </si>
  <si>
    <t>Baseline dates</t>
  </si>
  <si>
    <t>Location Risk Score</t>
  </si>
  <si>
    <t>Min Delay Value</t>
  </si>
  <si>
    <t>Median Delay Value</t>
  </si>
  <si>
    <t>Max Delay Value</t>
  </si>
  <si>
    <t>Baseline Cash Flow Projections</t>
  </si>
  <si>
    <t>Min</t>
  </si>
  <si>
    <t>Total days delay</t>
  </si>
  <si>
    <t>% change</t>
  </si>
  <si>
    <t>Value change</t>
  </si>
  <si>
    <t>Model Inputs</t>
  </si>
  <si>
    <t>Median</t>
  </si>
  <si>
    <t>Max</t>
  </si>
  <si>
    <t>Inception Delays</t>
  </si>
  <si>
    <t>Period start date</t>
  </si>
  <si>
    <t>Annual Periods</t>
  </si>
  <si>
    <t>Midpoint Median Max</t>
  </si>
  <si>
    <t>Outputs</t>
  </si>
  <si>
    <t>BASELINE OUTCOMES</t>
  </si>
  <si>
    <t>Best case</t>
  </si>
  <si>
    <t>Median case</t>
  </si>
  <si>
    <t>Worst case</t>
  </si>
  <si>
    <t>GREENFIELD LOSSES</t>
  </si>
  <si>
    <t>BROWNFIELD LOSSES</t>
  </si>
  <si>
    <t>Baseline XNPV (1000s)</t>
  </si>
  <si>
    <t>Loss (amount)</t>
  </si>
  <si>
    <t>Loss (%)</t>
  </si>
  <si>
    <t>Delay Values</t>
  </si>
  <si>
    <t>Delay period</t>
  </si>
  <si>
    <t>Frequency</t>
  </si>
  <si>
    <t>%</t>
  </si>
  <si>
    <t>TOTAL</t>
  </si>
  <si>
    <t>MIN</t>
  </si>
  <si>
    <t>RISK MID 1</t>
  </si>
  <si>
    <t>MIDPOINT</t>
  </si>
  <si>
    <t>RISK MID 2</t>
  </si>
  <si>
    <t>MAX</t>
  </si>
  <si>
    <t>MEDIAN</t>
  </si>
  <si>
    <t>Outputs Underlying Calculations</t>
  </si>
  <si>
    <t>Douala-Yaoundé highway</t>
  </si>
  <si>
    <t>Kinangop, Nyandarua</t>
  </si>
  <si>
    <t>Lamu</t>
  </si>
  <si>
    <t>Lake Turkana</t>
  </si>
  <si>
    <t>Kwale mineral sands project</t>
  </si>
  <si>
    <t>Meru Wind Farm project</t>
  </si>
  <si>
    <t>Olkaria-Suswa</t>
  </si>
  <si>
    <t>Sucoma Sugar</t>
  </si>
  <si>
    <t>Tamalout Dam</t>
  </si>
  <si>
    <t>Imider Silver Mine</t>
  </si>
  <si>
    <t xml:space="preserve">Xai-xai, Gaza province </t>
  </si>
  <si>
    <t>Xolobeni</t>
  </si>
  <si>
    <t>Tarime, Nyamongo, Mara</t>
  </si>
  <si>
    <t>Metaloui phosphate plant</t>
  </si>
  <si>
    <t>Henchir Jemna Oasis and Date Farm</t>
  </si>
  <si>
    <t>Karuma Falls, Kiryadongo District, Bunyoro sub-region, Western Region</t>
  </si>
  <si>
    <t>Madagascar</t>
  </si>
  <si>
    <t>Morocco</t>
  </si>
  <si>
    <t>Mozambique</t>
  </si>
  <si>
    <t>South Africa</t>
  </si>
  <si>
    <t>Tunisia</t>
  </si>
  <si>
    <t>Douala-Yaoundé</t>
  </si>
  <si>
    <t>Kwale</t>
  </si>
  <si>
    <t>Meru</t>
  </si>
  <si>
    <t>Nyandarua County</t>
  </si>
  <si>
    <t>a</t>
  </si>
  <si>
    <t>b</t>
  </si>
  <si>
    <t>c</t>
  </si>
  <si>
    <t>d</t>
  </si>
  <si>
    <t>e</t>
  </si>
  <si>
    <t>f</t>
  </si>
  <si>
    <t>g</t>
  </si>
  <si>
    <t>h</t>
  </si>
  <si>
    <t>i</t>
  </si>
  <si>
    <t>j</t>
  </si>
  <si>
    <t>k</t>
  </si>
  <si>
    <t>l</t>
  </si>
  <si>
    <t>m</t>
  </si>
  <si>
    <t>n</t>
  </si>
  <si>
    <t>o</t>
  </si>
  <si>
    <t xml:space="preserve">p </t>
  </si>
  <si>
    <t>12 days</t>
  </si>
  <si>
    <t xml:space="preserve">607 days (then cancelled) </t>
  </si>
  <si>
    <t xml:space="preserve">996 days
</t>
  </si>
  <si>
    <t>88 days</t>
  </si>
  <si>
    <t>1020 days</t>
  </si>
  <si>
    <t>576 days</t>
  </si>
  <si>
    <t>45 days</t>
  </si>
  <si>
    <t>244 days (then 1027 day hiatus)</t>
  </si>
  <si>
    <t>1010 days</t>
  </si>
  <si>
    <t>256 days</t>
  </si>
  <si>
    <t xml:space="preserve">1080 days (behind schedule) </t>
  </si>
  <si>
    <t>535 days</t>
  </si>
  <si>
    <t>58 days</t>
  </si>
  <si>
    <t>51 days (then 40% reduced capacity since 2011)</t>
  </si>
  <si>
    <t>1985 days (then cancelled)</t>
  </si>
  <si>
    <t>175 days</t>
  </si>
  <si>
    <t>Project not yet operational</t>
  </si>
  <si>
    <t>Construction should have started in 30 Sept 2015 but did not commence until the end of 2016 due to land acquisition issues and the EIA. Construction was then extended by 21 months</t>
  </si>
  <si>
    <t xml:space="preserve">Project introduced in 2005. Project was suppose to be in operation by June 2011 but financial (possible local influences as well) difficulties delayed it. Project started April 2014. Oct-Dec 2016 issues from land owners about the transmission lines. </t>
  </si>
  <si>
    <t>As of 2015, the project has been delayed by 34 months.</t>
  </si>
  <si>
    <t>Protests over water rights led to locals blocking the mine's access to water, reducing capacity by 30% the first year and 40% the second year. The company was forced to invest in alternative water sources and efficiency measures to bring production back</t>
  </si>
  <si>
    <t>Wanbao (Chinese) planned to invest $289m starting in 2011 with the aim of planting 20k ha of rice by start of 2015. By 2017 only 7k ha had been planted. The project was effectively cancelled and has received (Chinese) reinvestment this year mainly to produce grain.</t>
  </si>
  <si>
    <t>Conflict led to minister imposing moratorium on mining activities</t>
  </si>
  <si>
    <t>protests in 2011. Protests broke out in January 2018 stopping production. Since 2011 40% loss of production due to strikes</t>
  </si>
  <si>
    <t xml:space="preserve">Date farm owned by state and leased to private investors from 2002-2011.Seized by local people in chaos of 2011 due to local grievances over corruption and lack of investment. Run by locals from 2011-2016 then seized by court temporarily (2016-2017) before being handed back to local management </t>
  </si>
  <si>
    <t xml:space="preserve">Complaints about the procurement process, and tendoring process caused 2 year delay, with 6 months attributable to land issues </t>
  </si>
  <si>
    <t>The farm meant to come online mid-2015. Mid-June 2014 a two week ultimatum was given to KWP. Feb 2016 construction stopped, and project cancelled
$66mil invested into project</t>
  </si>
  <si>
    <t>Project brought to standstill between 2006 and 2009 as problems over land rights delayed construction and created financing issues. 
"Tiomin, the company that started the project, suffered serious financial problems in large part due to this project (costs of at least $200,000/month during delay period). It was acquired in 2009 by Jinchuan, a Chinese outfit and the concession was eventually acquired by Base. 
Capex ~$305m with revenue of ~$47m/year when mature "</t>
  </si>
  <si>
    <t>Expected to be competed by December 2017, delayed due to land ssues. Settling land disputes was expected to take 2 months.
$58000 to settle land disputes</t>
  </si>
  <si>
    <t xml:space="preserve">Tension with the Masaai let to conflict but no significant delay during plant construction. As with Turkana, the delay related to the transmission lines to the Suswa substation and Nairobi 
Had the EIB and World Bank recognized the Masaai as indigenous people (and been forced to apply PS5) delay would have been much longer. </t>
  </si>
  <si>
    <t>The plant was closed from December 2014 to September 2017 following severe escalation of dispute, leading to site invasion, arson and looting
The company looked for 80m Euros in compensation from the government, which it never received. It was induced to return despite having to invest 50m Euros in rehabilitation</t>
  </si>
  <si>
    <t>Frequent problems and disputes led to site invasion in 2008 that shutting the mine down
Disruption had pushed up operating costs prior to the invasion so one of three pits was closed, reducing the overall output of the mine by ~20%</t>
  </si>
  <si>
    <t>OD Forecast (NPV Loss)</t>
  </si>
  <si>
    <t>ID Forecast (NPV Loss)</t>
  </si>
  <si>
    <t>Overall Forecast (NPV Loss)</t>
  </si>
  <si>
    <t>Midpoint Median Min</t>
  </si>
  <si>
    <t>Operation Delay (NPV Loss)</t>
  </si>
  <si>
    <t>Inception Delay (NPV Loss)</t>
  </si>
  <si>
    <t>Delay case freq</t>
  </si>
  <si>
    <t>GREENFIELD (NPV loss)</t>
  </si>
  <si>
    <t>BROWNFIELD (NPV loss)</t>
  </si>
  <si>
    <t>Actual Delay Case Histogram</t>
  </si>
  <si>
    <t>-</t>
  </si>
  <si>
    <t>Table of Contents</t>
  </si>
  <si>
    <t>Model Outputs</t>
  </si>
  <si>
    <t>User Guide</t>
  </si>
  <si>
    <t>Model Parameters &amp; Inputs</t>
  </si>
  <si>
    <t>Baseline Projections</t>
  </si>
  <si>
    <t>Inception Delay Projections</t>
  </si>
  <si>
    <t>Operations Delay Projections</t>
  </si>
  <si>
    <t>Delay Cases</t>
  </si>
  <si>
    <t>Output Calculations</t>
  </si>
  <si>
    <t>XNPV Losses (1000s)</t>
  </si>
  <si>
    <t>Total REVENUE</t>
  </si>
  <si>
    <t>Total OPEX</t>
  </si>
  <si>
    <t>Total CAPEX</t>
  </si>
  <si>
    <t>Cash inflows in USD (thousands)</t>
  </si>
  <si>
    <t>REVENUES</t>
  </si>
  <si>
    <t>Dates</t>
  </si>
  <si>
    <t>EXPENSES</t>
  </si>
  <si>
    <t>Total EXPENSES</t>
  </si>
  <si>
    <t>EBITDA</t>
  </si>
  <si>
    <t xml:space="preserve">Delay days </t>
  </si>
  <si>
    <t>CASH FLOW</t>
  </si>
  <si>
    <t>Operations Delays</t>
  </si>
  <si>
    <t xml:space="preserve"> </t>
  </si>
  <si>
    <t>STATIC DELAY VALUES</t>
  </si>
  <si>
    <t>Discount Rate</t>
  </si>
  <si>
    <t>Model Outputs Visualisation Metrics</t>
  </si>
  <si>
    <t>Visualisations</t>
  </si>
  <si>
    <t>XNPV TOTAL LOSS</t>
  </si>
  <si>
    <t>MODEL XNPV LOSS SCENARIOS</t>
  </si>
  <si>
    <t>VISUALIZATION CALCULATIONS</t>
  </si>
  <si>
    <t>XNPV (1000s)</t>
  </si>
  <si>
    <t>BASE CASE LOSSES</t>
  </si>
  <si>
    <t>Base Case Outputs Underlying Calculations</t>
  </si>
  <si>
    <t>BASE CASE Risk Score</t>
  </si>
  <si>
    <t>BASE CASE GREENFIELD LOSSES</t>
  </si>
  <si>
    <t>BASE CASE BROWNFIELD LOSSES</t>
  </si>
  <si>
    <t>BASE CASE MEDIAN LOSSES</t>
  </si>
  <si>
    <t>BASE CASE CALCULATIONS</t>
  </si>
  <si>
    <t>BASE CASE (NPV Loss)</t>
  </si>
  <si>
    <t>Base Case Calculations</t>
  </si>
  <si>
    <t xml:space="preserve">
The "Model Outputs" sheet presents the projected impacts of a tenure dispute on this investment in terms of losses to NPV. 
The degree of loss is determined using an algorithm based on four primary parameters:</t>
  </si>
  <si>
    <t xml:space="preserve">1. A distribution of delays resulting from documented tenure disputes. This data is presented in the "Delay Cases" sheet in this model.
2. The IIT geospatial risk score.
3. The timing of cash flows for the project, entered by the user
4. The discount rate for NPV calculations, entered by the user
</t>
  </si>
  <si>
    <t>XIRR</t>
  </si>
  <si>
    <r>
      <t xml:space="preserve">
This model requires four user inputs, all of which are entered on the sheet titled "Model Parameters &amp; Inputs".
ONLY ENTER INFORMATION INTO CELLS HIGHLIGHTED IN </t>
    </r>
    <r>
      <rPr>
        <b/>
        <sz val="12"/>
        <color theme="1"/>
        <rFont val="Calibri (Body)_x0000_"/>
      </rPr>
      <t xml:space="preserve">YELLOW.
</t>
    </r>
    <r>
      <rPr>
        <sz val="12"/>
        <color theme="1"/>
        <rFont val="Calibri"/>
        <family val="2"/>
        <scheme val="minor"/>
      </rPr>
      <t xml:space="preserve">
The inputs required for this model are:</t>
    </r>
  </si>
  <si>
    <t xml:space="preserve">
The "Visualisations" sheet presents frequency of NPV loss outcomes for greenfield and brownfield scenarios, based on the known frequency of delay periods in the case studies. These loss projections are expressed as the percentage of the original baseline NPV lost as a result of delays. These curves compare greenfield and brownfield scenarios to a Base Case scenario, calculated using the midpoint between greenfield and brownfield outcomes at a risk score of 43.</t>
  </si>
  <si>
    <t>Administrative Region</t>
  </si>
  <si>
    <t>Uncertainty score</t>
  </si>
  <si>
    <t>Algeria</t>
  </si>
  <si>
    <t>Aïn Defla</t>
  </si>
  <si>
    <t>Aïn Témouchent</t>
  </si>
  <si>
    <t>Batna</t>
  </si>
  <si>
    <t>Béchar</t>
  </si>
  <si>
    <t>Béjaïa</t>
  </si>
  <si>
    <t>Biskra</t>
  </si>
  <si>
    <t>Blida</t>
  </si>
  <si>
    <t>Bordj Bou Arréridj</t>
  </si>
  <si>
    <t>Bouira</t>
  </si>
  <si>
    <t>Chlef</t>
  </si>
  <si>
    <t>Djelfa</t>
  </si>
  <si>
    <t>El Bayadh</t>
  </si>
  <si>
    <t>El Oued</t>
  </si>
  <si>
    <t>El Tarf</t>
  </si>
  <si>
    <t>Ghardaïa</t>
  </si>
  <si>
    <t>Illizi</t>
  </si>
  <si>
    <t>Jijel</t>
  </si>
  <si>
    <t>Khenchela</t>
  </si>
  <si>
    <t>Laghouat</t>
  </si>
  <si>
    <t>Mascara</t>
  </si>
  <si>
    <t>Médéa</t>
  </si>
  <si>
    <t>M'Sila</t>
  </si>
  <si>
    <t>Naâma</t>
  </si>
  <si>
    <t>Oran</t>
  </si>
  <si>
    <t>Ouargla</t>
  </si>
  <si>
    <t>Oum el Bouaghi</t>
  </si>
  <si>
    <t>Relizane</t>
  </si>
  <si>
    <t>Sétif</t>
  </si>
  <si>
    <t>Sidi Bel Abbès</t>
  </si>
  <si>
    <t>Skikda</t>
  </si>
  <si>
    <t>Souk Ahras</t>
  </si>
  <si>
    <t>Tamanghasset</t>
  </si>
  <si>
    <t>Tébessa</t>
  </si>
  <si>
    <t>Tiaret</t>
  </si>
  <si>
    <t>Tindouf</t>
  </si>
  <si>
    <t>Tipaza</t>
  </si>
  <si>
    <t>Tizi Ouzou</t>
  </si>
  <si>
    <t>Tlemcen</t>
  </si>
  <si>
    <t>Angola</t>
  </si>
  <si>
    <t>Bengo</t>
  </si>
  <si>
    <t>Benguela</t>
  </si>
  <si>
    <t>Bié</t>
  </si>
  <si>
    <t>Cabinda</t>
  </si>
  <si>
    <t>Cuando Cubango</t>
  </si>
  <si>
    <t>Cuanza Norte</t>
  </si>
  <si>
    <t>Cuanza Sul</t>
  </si>
  <si>
    <t>Cunene</t>
  </si>
  <si>
    <t>Huambo</t>
  </si>
  <si>
    <t>Huíla</t>
  </si>
  <si>
    <t>Lunda Norte</t>
  </si>
  <si>
    <t>Lunda Sul</t>
  </si>
  <si>
    <t>Malanje</t>
  </si>
  <si>
    <t>Moxico</t>
  </si>
  <si>
    <t>Namibe</t>
  </si>
  <si>
    <t>Uíge</t>
  </si>
  <si>
    <t>Zaire</t>
  </si>
  <si>
    <t>Benin</t>
  </si>
  <si>
    <t>Alibori</t>
  </si>
  <si>
    <t>Atakora</t>
  </si>
  <si>
    <t>Atlantique</t>
  </si>
  <si>
    <t>Borgou</t>
  </si>
  <si>
    <t>Collines</t>
  </si>
  <si>
    <t>Donga</t>
  </si>
  <si>
    <t>Zou</t>
  </si>
  <si>
    <t>Botswana</t>
  </si>
  <si>
    <t>Ghanzi</t>
  </si>
  <si>
    <t>Kgalagadi</t>
  </si>
  <si>
    <t>Kgatleng</t>
  </si>
  <si>
    <t>Kweneng</t>
  </si>
  <si>
    <t>North-West</t>
  </si>
  <si>
    <t>Burkina Faso</t>
  </si>
  <si>
    <t>Bam</t>
  </si>
  <si>
    <t>Banwa</t>
  </si>
  <si>
    <t>Boulgou</t>
  </si>
  <si>
    <t>Ganzourgou</t>
  </si>
  <si>
    <t>Gnagna</t>
  </si>
  <si>
    <t>Gourma</t>
  </si>
  <si>
    <t>Houet</t>
  </si>
  <si>
    <t>Kénédougou</t>
  </si>
  <si>
    <t>Komoé</t>
  </si>
  <si>
    <t>Komondjari</t>
  </si>
  <si>
    <t>Kompienga</t>
  </si>
  <si>
    <t>Kossi</t>
  </si>
  <si>
    <t>Mou Houn</t>
  </si>
  <si>
    <t>Nahouri</t>
  </si>
  <si>
    <t>Oudalan</t>
  </si>
  <si>
    <t>Passoré</t>
  </si>
  <si>
    <t>Poni</t>
  </si>
  <si>
    <t>Sanguié</t>
  </si>
  <si>
    <t>Sanmatenga</t>
  </si>
  <si>
    <t>Séno</t>
  </si>
  <si>
    <t>Sissili</t>
  </si>
  <si>
    <t>Soum</t>
  </si>
  <si>
    <t>Tapoa</t>
  </si>
  <si>
    <t>Tuy</t>
  </si>
  <si>
    <t>Yagha</t>
  </si>
  <si>
    <t>Yatenga</t>
  </si>
  <si>
    <t>Ziro</t>
  </si>
  <si>
    <t>Burundi</t>
  </si>
  <si>
    <t>Kirundo</t>
  </si>
  <si>
    <t>Ruyigi</t>
  </si>
  <si>
    <t>Adamaoua</t>
  </si>
  <si>
    <t>Est</t>
  </si>
  <si>
    <t>Extrême-Nord</t>
  </si>
  <si>
    <t>Littoral</t>
  </si>
  <si>
    <t>Nord</t>
  </si>
  <si>
    <t>Nord-Ouest</t>
  </si>
  <si>
    <t>Ouest</t>
  </si>
  <si>
    <t>Sud</t>
  </si>
  <si>
    <t>Sud-Ouest</t>
  </si>
  <si>
    <t>Cape Verde</t>
  </si>
  <si>
    <t>Boa Vista</t>
  </si>
  <si>
    <t>Brava</t>
  </si>
  <si>
    <t>Maio</t>
  </si>
  <si>
    <t>Porto Novo</t>
  </si>
  <si>
    <t>Ribeira Grande</t>
  </si>
  <si>
    <t>Sal</t>
  </si>
  <si>
    <t>São Filipe</t>
  </si>
  <si>
    <t>São Nicolau</t>
  </si>
  <si>
    <t>Central African Republic</t>
  </si>
  <si>
    <t>Bamingui-Bangoran</t>
  </si>
  <si>
    <t>Basse-Kotto</t>
  </si>
  <si>
    <t>Haute-Kotto</t>
  </si>
  <si>
    <t>Haut-Mbomou</t>
  </si>
  <si>
    <t>Kémo</t>
  </si>
  <si>
    <t>Lobaye</t>
  </si>
  <si>
    <t>Mambéré-Kadéï</t>
  </si>
  <si>
    <t>Mbomou</t>
  </si>
  <si>
    <t>Nana-Grébizi</t>
  </si>
  <si>
    <t>Nana-Mambéré</t>
  </si>
  <si>
    <t>Ombella-M'Poko</t>
  </si>
  <si>
    <t>Ouaka</t>
  </si>
  <si>
    <t>Ouham</t>
  </si>
  <si>
    <t>Ouham-Pendé</t>
  </si>
  <si>
    <t>Sangha-Mbaéré</t>
  </si>
  <si>
    <t>Vakaga</t>
  </si>
  <si>
    <t>Chad</t>
  </si>
  <si>
    <t>Batha</t>
  </si>
  <si>
    <t>Bet</t>
  </si>
  <si>
    <t>Chari-Baguirmi</t>
  </si>
  <si>
    <t>Guéra</t>
  </si>
  <si>
    <t>Hadjer-Lamis</t>
  </si>
  <si>
    <t>Kanem</t>
  </si>
  <si>
    <t>Lac</t>
  </si>
  <si>
    <t>Logone Occidental</t>
  </si>
  <si>
    <t>Logone Oriental</t>
  </si>
  <si>
    <t>Mandoul</t>
  </si>
  <si>
    <t>Mayo-Kebbi Est</t>
  </si>
  <si>
    <t>Mayo-Kebbi Ouest</t>
  </si>
  <si>
    <t>Moyen-Chari</t>
  </si>
  <si>
    <t>Ouaddaï</t>
  </si>
  <si>
    <t>Salamat</t>
  </si>
  <si>
    <t>Tandjilé</t>
  </si>
  <si>
    <t>Wadi Fira</t>
  </si>
  <si>
    <t>Comoros</t>
  </si>
  <si>
    <t>Mwali</t>
  </si>
  <si>
    <t>Njazídja</t>
  </si>
  <si>
    <t>Côte d'Ivoire</t>
  </si>
  <si>
    <t>Agnéby</t>
  </si>
  <si>
    <t>Bafing</t>
  </si>
  <si>
    <t>Bas-Sassandra</t>
  </si>
  <si>
    <t>Denguélé</t>
  </si>
  <si>
    <t>Dix-Huit Montagnes</t>
  </si>
  <si>
    <t>Fromager</t>
  </si>
  <si>
    <t>Haut-Sassandra</t>
  </si>
  <si>
    <t>Lacs</t>
  </si>
  <si>
    <t>Lagunes</t>
  </si>
  <si>
    <t>Marahoué</t>
  </si>
  <si>
    <t>Moyen-Cavally</t>
  </si>
  <si>
    <t>Moyen-Comoé</t>
  </si>
  <si>
    <t>N'zi-Comoé</t>
  </si>
  <si>
    <t>Savanes</t>
  </si>
  <si>
    <t>Sud-Bandama</t>
  </si>
  <si>
    <t>Sud-Comoé</t>
  </si>
  <si>
    <t>Vallée du Bandama</t>
  </si>
  <si>
    <t>Worodougou</t>
  </si>
  <si>
    <t>Zanzan</t>
  </si>
  <si>
    <t>Democratic Republic of the Congo</t>
  </si>
  <si>
    <t>Bandundu</t>
  </si>
  <si>
    <t>Bas-Congo</t>
  </si>
  <si>
    <t>Équateur</t>
  </si>
  <si>
    <t>Kasaï-Occidental</t>
  </si>
  <si>
    <t>Kasaï-Oriental</t>
  </si>
  <si>
    <t>Katanga</t>
  </si>
  <si>
    <t>Kinshasa City</t>
  </si>
  <si>
    <t>Kivu</t>
  </si>
  <si>
    <t>Orientale</t>
  </si>
  <si>
    <t>Djibouti</t>
  </si>
  <si>
    <t>Dikhil</t>
  </si>
  <si>
    <t>Obock</t>
  </si>
  <si>
    <t>Tadjourah</t>
  </si>
  <si>
    <t>Egypt</t>
  </si>
  <si>
    <t>Ad Daqahliyah</t>
  </si>
  <si>
    <t>Al Bahr al Ahmar</t>
  </si>
  <si>
    <t>Al Buhayrah</t>
  </si>
  <si>
    <t>Al Isma`iliyah</t>
  </si>
  <si>
    <t>Al Jizah</t>
  </si>
  <si>
    <t>Al Minya</t>
  </si>
  <si>
    <t>Al Wadi al Jadid</t>
  </si>
  <si>
    <t>As Suways</t>
  </si>
  <si>
    <t>Ash Sharqiyah</t>
  </si>
  <si>
    <t>Aswan</t>
  </si>
  <si>
    <t>Janub Sina'</t>
  </si>
  <si>
    <t>Kafr ash Shaykh</t>
  </si>
  <si>
    <t>Matruh</t>
  </si>
  <si>
    <t>Shamal Sina'</t>
  </si>
  <si>
    <t>Equatorial Guinea</t>
  </si>
  <si>
    <t>Annobón</t>
  </si>
  <si>
    <t>Bioko Norte</t>
  </si>
  <si>
    <t>Bioko Sur</t>
  </si>
  <si>
    <t>Centro Sur</t>
  </si>
  <si>
    <t>Litoral</t>
  </si>
  <si>
    <t>Wele-Nzás</t>
  </si>
  <si>
    <t>Eritrea</t>
  </si>
  <si>
    <t>Debub</t>
  </si>
  <si>
    <t>Debubawi Keyih Bahri</t>
  </si>
  <si>
    <t>Gash Barka</t>
  </si>
  <si>
    <t>Maekel</t>
  </si>
  <si>
    <t>Semenawi Keyih Bahri</t>
  </si>
  <si>
    <t>Afar</t>
  </si>
  <si>
    <t>Amhara</t>
  </si>
  <si>
    <t>Benshangul-Gumaz</t>
  </si>
  <si>
    <t>Gambela Peoples</t>
  </si>
  <si>
    <t>Oromia</t>
  </si>
  <si>
    <t>Somali</t>
  </si>
  <si>
    <t>Southern Nations, Nationalities and Peoples</t>
  </si>
  <si>
    <t>Tigray</t>
  </si>
  <si>
    <t>Gabon</t>
  </si>
  <si>
    <t>Estuaire</t>
  </si>
  <si>
    <t>Haut-Ogooué</t>
  </si>
  <si>
    <t>Moyen-Ogooué</t>
  </si>
  <si>
    <t>Ngounié</t>
  </si>
  <si>
    <t>Nyanga</t>
  </si>
  <si>
    <t>Ogooué-Ivindo</t>
  </si>
  <si>
    <t>Ogooué-Lolo</t>
  </si>
  <si>
    <t>Ogooué-Maritime</t>
  </si>
  <si>
    <t>Wouleu-Ntem</t>
  </si>
  <si>
    <t>Gambia</t>
  </si>
  <si>
    <t>Western</t>
  </si>
  <si>
    <t>Ashanti</t>
  </si>
  <si>
    <t>Brong Ahafo</t>
  </si>
  <si>
    <t>Central</t>
  </si>
  <si>
    <t>Greater Accra</t>
  </si>
  <si>
    <t>Upper West</t>
  </si>
  <si>
    <t>Volta</t>
  </si>
  <si>
    <t>Guinea</t>
  </si>
  <si>
    <t>Boké</t>
  </si>
  <si>
    <t>Faranah</t>
  </si>
  <si>
    <t>Kankan</t>
  </si>
  <si>
    <t>Kindia</t>
  </si>
  <si>
    <t>Labé</t>
  </si>
  <si>
    <t>Mamou</t>
  </si>
  <si>
    <t>Nzérékoré</t>
  </si>
  <si>
    <t>Guinea-Bissau</t>
  </si>
  <si>
    <t>Bafatá</t>
  </si>
  <si>
    <t>Bolama</t>
  </si>
  <si>
    <t>Cacheu</t>
  </si>
  <si>
    <t>Oio</t>
  </si>
  <si>
    <t>Tombali</t>
  </si>
  <si>
    <t>Coast</t>
  </si>
  <si>
    <t>North-Eastern</t>
  </si>
  <si>
    <t>Nyanza</t>
  </si>
  <si>
    <t>Rift Valley</t>
  </si>
  <si>
    <t>Lesotho</t>
  </si>
  <si>
    <t>Leribe</t>
  </si>
  <si>
    <t>Maseru</t>
  </si>
  <si>
    <t>Thaba-Tseka</t>
  </si>
  <si>
    <t>Bong</t>
  </si>
  <si>
    <t>Gbapolu</t>
  </si>
  <si>
    <t>Grand Cape Mount</t>
  </si>
  <si>
    <t>GrandBassa</t>
  </si>
  <si>
    <t>GrandGedeh</t>
  </si>
  <si>
    <t>GrandKru</t>
  </si>
  <si>
    <t>Lofa</t>
  </si>
  <si>
    <t>Margibi</t>
  </si>
  <si>
    <t>Nimba</t>
  </si>
  <si>
    <t>River Cess</t>
  </si>
  <si>
    <t>River Gee</t>
  </si>
  <si>
    <t>Sinoe</t>
  </si>
  <si>
    <t>Libya</t>
  </si>
  <si>
    <t>Ajdabiya</t>
  </si>
  <si>
    <t>Al Butnan</t>
  </si>
  <si>
    <t>Al Hizam Al Akhdar</t>
  </si>
  <si>
    <t>Al Jabal al Akhdar</t>
  </si>
  <si>
    <t>Al Jufrah</t>
  </si>
  <si>
    <t>Al Kufrah</t>
  </si>
  <si>
    <t>Al Marj</t>
  </si>
  <si>
    <t>Al Marqab</t>
  </si>
  <si>
    <t>Al Qubbah</t>
  </si>
  <si>
    <t>Al Wahah</t>
  </si>
  <si>
    <t>An Nuqat al Khams</t>
  </si>
  <si>
    <t>Ash Shati'</t>
  </si>
  <si>
    <t>Bani Walid</t>
  </si>
  <si>
    <t>Darnah</t>
  </si>
  <si>
    <t>Ghadamis</t>
  </si>
  <si>
    <t>Ghat</t>
  </si>
  <si>
    <t>Misratah</t>
  </si>
  <si>
    <t>Mizdah</t>
  </si>
  <si>
    <t>Murzuq</t>
  </si>
  <si>
    <t>Nalut</t>
  </si>
  <si>
    <t>Sabha</t>
  </si>
  <si>
    <t>Sabratah Surman</t>
  </si>
  <si>
    <t>Surt</t>
  </si>
  <si>
    <t>Tajura' wa an Nawahi al Arba</t>
  </si>
  <si>
    <t>Tarhunah-Masallatah</t>
  </si>
  <si>
    <t>Wadi Al Hayat</t>
  </si>
  <si>
    <t>Yafran-Jadu</t>
  </si>
  <si>
    <t>Antananarivo</t>
  </si>
  <si>
    <t>Antsiranana</t>
  </si>
  <si>
    <t>Fianarantsoa</t>
  </si>
  <si>
    <t>Mahajanga</t>
  </si>
  <si>
    <t>Toamasina</t>
  </si>
  <si>
    <t>Toliary</t>
  </si>
  <si>
    <t>Malawi</t>
  </si>
  <si>
    <t>Balaka</t>
  </si>
  <si>
    <t>Chikwawa</t>
  </si>
  <si>
    <t>Chitipa</t>
  </si>
  <si>
    <t>Karonga</t>
  </si>
  <si>
    <t>Kasungu</t>
  </si>
  <si>
    <t>Lilongwe</t>
  </si>
  <si>
    <t>Mangochi</t>
  </si>
  <si>
    <t>Mzimba</t>
  </si>
  <si>
    <t>Nkhata Bay</t>
  </si>
  <si>
    <t>Nkhotakota</t>
  </si>
  <si>
    <t>Salima</t>
  </si>
  <si>
    <t>Mali</t>
  </si>
  <si>
    <t>Gao</t>
  </si>
  <si>
    <t>Kayes</t>
  </si>
  <si>
    <t>Kidal</t>
  </si>
  <si>
    <t>Koulikoro</t>
  </si>
  <si>
    <t>Mopti</t>
  </si>
  <si>
    <t>Ségou</t>
  </si>
  <si>
    <t>Sikasso</t>
  </si>
  <si>
    <t>Timbuktu</t>
  </si>
  <si>
    <t>Mauritania</t>
  </si>
  <si>
    <t>Adrar</t>
  </si>
  <si>
    <t>Assaba</t>
  </si>
  <si>
    <t>Brakna</t>
  </si>
  <si>
    <t>Dakhlet Nouadhibou</t>
  </si>
  <si>
    <t>Gorgol</t>
  </si>
  <si>
    <t>Guidimaka</t>
  </si>
  <si>
    <t>Hodh ech Chargui</t>
  </si>
  <si>
    <t>Hodh el Gharbi</t>
  </si>
  <si>
    <t>Inchiri</t>
  </si>
  <si>
    <t>Tagant</t>
  </si>
  <si>
    <t>Tiris Zemmour</t>
  </si>
  <si>
    <t>Trarza</t>
  </si>
  <si>
    <t>Mayotte</t>
  </si>
  <si>
    <t>Mamoudzou</t>
  </si>
  <si>
    <t>Chaouia - Ouardigha</t>
  </si>
  <si>
    <t>Doukkala - Abda</t>
  </si>
  <si>
    <t>Fès - Boulemane</t>
  </si>
  <si>
    <t>Gharb - Chrarda - Béni Hssen</t>
  </si>
  <si>
    <t>Guelmim - Es-Semara</t>
  </si>
  <si>
    <t>Laâyoune - Boujdour - Sakia El Hamra</t>
  </si>
  <si>
    <t>Marrakech - Tensift - Al Haouz</t>
  </si>
  <si>
    <t>Meknès - Tafilalet</t>
  </si>
  <si>
    <t>Oriental</t>
  </si>
  <si>
    <t>Rabat - Salé - Zemmour - Zaer</t>
  </si>
  <si>
    <t>Souss - Massa - Draâ</t>
  </si>
  <si>
    <t>Tadla - Azilal</t>
  </si>
  <si>
    <t>Tanger - Tétouan</t>
  </si>
  <si>
    <t>Taza - Al Hoceima - Taounate</t>
  </si>
  <si>
    <t>Cabo Delgado</t>
  </si>
  <si>
    <t>Gaza</t>
  </si>
  <si>
    <t>Inhambane</t>
  </si>
  <si>
    <t>Manica</t>
  </si>
  <si>
    <t>Maputo</t>
  </si>
  <si>
    <t>Nampula</t>
  </si>
  <si>
    <t>Nassa</t>
  </si>
  <si>
    <t>Sofala</t>
  </si>
  <si>
    <t>Tete</t>
  </si>
  <si>
    <t>Zambezia</t>
  </si>
  <si>
    <t>Namibia</t>
  </si>
  <si>
    <t>Caprivi</t>
  </si>
  <si>
    <t>Erongo</t>
  </si>
  <si>
    <t>Hardap</t>
  </si>
  <si>
    <t>Karas</t>
  </si>
  <si>
    <t>Kavango</t>
  </si>
  <si>
    <t>Khomas</t>
  </si>
  <si>
    <t>Kunene</t>
  </si>
  <si>
    <t>Ohangwena</t>
  </si>
  <si>
    <t>Omaheke</t>
  </si>
  <si>
    <t>Omusati</t>
  </si>
  <si>
    <t>Oshana</t>
  </si>
  <si>
    <t>Oshikoto</t>
  </si>
  <si>
    <t>Otjozondjupa</t>
  </si>
  <si>
    <t>Niger</t>
  </si>
  <si>
    <t>Agadez</t>
  </si>
  <si>
    <t>Diffa</t>
  </si>
  <si>
    <t>Dosso</t>
  </si>
  <si>
    <t>Maradi</t>
  </si>
  <si>
    <t>Tahoua</t>
  </si>
  <si>
    <t>Tillabéry</t>
  </si>
  <si>
    <t>Zinder</t>
  </si>
  <si>
    <t>Nigeria</t>
  </si>
  <si>
    <t>Abia</t>
  </si>
  <si>
    <t>Adamawa</t>
  </si>
  <si>
    <t>Akwa Ibom</t>
  </si>
  <si>
    <t>Anambra</t>
  </si>
  <si>
    <t>Bauchi</t>
  </si>
  <si>
    <t>Bayelsa</t>
  </si>
  <si>
    <t>Benue</t>
  </si>
  <si>
    <t>Borno</t>
  </si>
  <si>
    <t>Cross River</t>
  </si>
  <si>
    <t>Delta</t>
  </si>
  <si>
    <t>Ebonyi</t>
  </si>
  <si>
    <t>Edo</t>
  </si>
  <si>
    <t>Ekiti</t>
  </si>
  <si>
    <t>Federal Capital Territory</t>
  </si>
  <si>
    <t>Gombe</t>
  </si>
  <si>
    <t>Imo</t>
  </si>
  <si>
    <t>Jigawa</t>
  </si>
  <si>
    <t>Kaduna</t>
  </si>
  <si>
    <t>Kano</t>
  </si>
  <si>
    <t>Katsina</t>
  </si>
  <si>
    <t>Kebbi</t>
  </si>
  <si>
    <t>Kogi</t>
  </si>
  <si>
    <t>Kwara</t>
  </si>
  <si>
    <t>Lagos</t>
  </si>
  <si>
    <t>Nassarawa</t>
  </si>
  <si>
    <t>Ogun</t>
  </si>
  <si>
    <t>Ondo</t>
  </si>
  <si>
    <t>Osun</t>
  </si>
  <si>
    <t>Oyo</t>
  </si>
  <si>
    <t>Plateau</t>
  </si>
  <si>
    <t>Rivers</t>
  </si>
  <si>
    <t>Sokoto</t>
  </si>
  <si>
    <t>Taraba</t>
  </si>
  <si>
    <t>Yobe</t>
  </si>
  <si>
    <t>Zamfara</t>
  </si>
  <si>
    <t>Republic of Congo</t>
  </si>
  <si>
    <t>Bouenza</t>
  </si>
  <si>
    <t>Cuvette</t>
  </si>
  <si>
    <t>Cuvette-Ouest</t>
  </si>
  <si>
    <t>Kouilou</t>
  </si>
  <si>
    <t>Lékoumou</t>
  </si>
  <si>
    <t>Likouala</t>
  </si>
  <si>
    <t>Niari</t>
  </si>
  <si>
    <t>Pool</t>
  </si>
  <si>
    <t>Sangha</t>
  </si>
  <si>
    <t>Rwanda</t>
  </si>
  <si>
    <t>Byumba</t>
  </si>
  <si>
    <t>Gikongoro</t>
  </si>
  <si>
    <t>Sao Tome and Principe</t>
  </si>
  <si>
    <t>Príncipe</t>
  </si>
  <si>
    <t>São Tomé</t>
  </si>
  <si>
    <t>Dakar</t>
  </si>
  <si>
    <t>Fatick</t>
  </si>
  <si>
    <t>Kaolack</t>
  </si>
  <si>
    <t>Kolda</t>
  </si>
  <si>
    <t>Louga</t>
  </si>
  <si>
    <t>Matam</t>
  </si>
  <si>
    <t>Saint-Louis</t>
  </si>
  <si>
    <t>Tambacounda</t>
  </si>
  <si>
    <t>Thiès</t>
  </si>
  <si>
    <t>Ziguinchor</t>
  </si>
  <si>
    <t>Eastern</t>
  </si>
  <si>
    <t>Northern</t>
  </si>
  <si>
    <t>Southern</t>
  </si>
  <si>
    <t>Somalia</t>
  </si>
  <si>
    <t>Awdal</t>
  </si>
  <si>
    <t>Bakool</t>
  </si>
  <si>
    <t>Bari</t>
  </si>
  <si>
    <t>Bay</t>
  </si>
  <si>
    <t>Galguduud</t>
  </si>
  <si>
    <t>Gedo</t>
  </si>
  <si>
    <t>Hiiraan</t>
  </si>
  <si>
    <t>Jubbada Dhexe</t>
  </si>
  <si>
    <t>Jubbada Hoose</t>
  </si>
  <si>
    <t>Mudug</t>
  </si>
  <si>
    <t>Nugaal</t>
  </si>
  <si>
    <t>Sanaag</t>
  </si>
  <si>
    <t>Shabeellaha Dhexe</t>
  </si>
  <si>
    <t>Shabeellaha Hoose</t>
  </si>
  <si>
    <t>Sool</t>
  </si>
  <si>
    <t>Togdheer</t>
  </si>
  <si>
    <t>Woqooyi Galbeed</t>
  </si>
  <si>
    <t>Eastern Cape</t>
  </si>
  <si>
    <t>Gauteng</t>
  </si>
  <si>
    <t>KwaZulu-Natal</t>
  </si>
  <si>
    <t>Limpopo</t>
  </si>
  <si>
    <t>Mpumalanga</t>
  </si>
  <si>
    <t>North West</t>
  </si>
  <si>
    <t>Northern Cape</t>
  </si>
  <si>
    <t>Orange Free State</t>
  </si>
  <si>
    <t>Prince Edward Islands</t>
  </si>
  <si>
    <t>Western Cape</t>
  </si>
  <si>
    <t>South Sudan</t>
  </si>
  <si>
    <t>Bahr el Ghazal</t>
  </si>
  <si>
    <t>Equatoria</t>
  </si>
  <si>
    <t>Upper Nile</t>
  </si>
  <si>
    <t>Sudan</t>
  </si>
  <si>
    <t>Blue Nile</t>
  </si>
  <si>
    <t>Darfur</t>
  </si>
  <si>
    <t>Kassala</t>
  </si>
  <si>
    <t>Khartoum</t>
  </si>
  <si>
    <t>Kordofan</t>
  </si>
  <si>
    <t>Swaziland</t>
  </si>
  <si>
    <t>Lubombo</t>
  </si>
  <si>
    <t>Arusha</t>
  </si>
  <si>
    <t>Dar-Es-Salaam</t>
  </si>
  <si>
    <t>Dodoma</t>
  </si>
  <si>
    <t>Iringa</t>
  </si>
  <si>
    <t>Kagera</t>
  </si>
  <si>
    <t>Kaskazini-Pemba</t>
  </si>
  <si>
    <t>Kigoma</t>
  </si>
  <si>
    <t>Kilimanjaro</t>
  </si>
  <si>
    <t>Kusini-Pemba</t>
  </si>
  <si>
    <t>Lindi</t>
  </si>
  <si>
    <t>Manyara</t>
  </si>
  <si>
    <t>Mara</t>
  </si>
  <si>
    <t>Mbeya</t>
  </si>
  <si>
    <t>Morogoro</t>
  </si>
  <si>
    <t>Mtwara</t>
  </si>
  <si>
    <t>Mwanza</t>
  </si>
  <si>
    <t>Pwani</t>
  </si>
  <si>
    <t>Rukwa</t>
  </si>
  <si>
    <t>Ruvuma</t>
  </si>
  <si>
    <t>Shinyanga</t>
  </si>
  <si>
    <t>Singida</t>
  </si>
  <si>
    <t>Tabora</t>
  </si>
  <si>
    <t>Tanga</t>
  </si>
  <si>
    <t>Zanzibar South and Central</t>
  </si>
  <si>
    <t>Togo</t>
  </si>
  <si>
    <t>Centre</t>
  </si>
  <si>
    <t>Kara</t>
  </si>
  <si>
    <t>Maritime</t>
  </si>
  <si>
    <t>Plateaux</t>
  </si>
  <si>
    <t>Béja</t>
  </si>
  <si>
    <t>Bizerte</t>
  </si>
  <si>
    <t>Gabès</t>
  </si>
  <si>
    <t>Gafsa</t>
  </si>
  <si>
    <t>Jendouba</t>
  </si>
  <si>
    <t>Kassérine</t>
  </si>
  <si>
    <t>Kebili</t>
  </si>
  <si>
    <t>Le Kef</t>
  </si>
  <si>
    <t>Médenine</t>
  </si>
  <si>
    <t>Monastir</t>
  </si>
  <si>
    <t>Nabeul</t>
  </si>
  <si>
    <t>Sfax</t>
  </si>
  <si>
    <t>Sidi Bou Zid</t>
  </si>
  <si>
    <t>Siliana</t>
  </si>
  <si>
    <t>Sousse</t>
  </si>
  <si>
    <t>Tataouine</t>
  </si>
  <si>
    <t>Tozeur</t>
  </si>
  <si>
    <t>Zaghouan</t>
  </si>
  <si>
    <t>Apac</t>
  </si>
  <si>
    <t>Arua</t>
  </si>
  <si>
    <t>Bundibugyo</t>
  </si>
  <si>
    <t>Bushenyi</t>
  </si>
  <si>
    <t>Gulu</t>
  </si>
  <si>
    <t>Hoima</t>
  </si>
  <si>
    <t>Iganga</t>
  </si>
  <si>
    <t>Kibale</t>
  </si>
  <si>
    <t>Kotido</t>
  </si>
  <si>
    <t>Kumi</t>
  </si>
  <si>
    <t>Lake Victoria</t>
  </si>
  <si>
    <t>Lira</t>
  </si>
  <si>
    <t>Luwero</t>
  </si>
  <si>
    <t>Masaka</t>
  </si>
  <si>
    <t>Masindi</t>
  </si>
  <si>
    <t>Mbarara</t>
  </si>
  <si>
    <t>Moroto</t>
  </si>
  <si>
    <t>Mubende</t>
  </si>
  <si>
    <t>Nakasongola</t>
  </si>
  <si>
    <t>Ntungamo</t>
  </si>
  <si>
    <t>Pader</t>
  </si>
  <si>
    <t>Soroti</t>
  </si>
  <si>
    <t>Western Sahara</t>
  </si>
  <si>
    <t>Boujdour</t>
  </si>
  <si>
    <t>insufficient data</t>
  </si>
  <si>
    <t>Es Semara</t>
  </si>
  <si>
    <t>Laayoune</t>
  </si>
  <si>
    <t>Oued el Dahab</t>
  </si>
  <si>
    <t>Zambia</t>
  </si>
  <si>
    <t>Copperbelt</t>
  </si>
  <si>
    <t>Luapula</t>
  </si>
  <si>
    <t>Lusaka</t>
  </si>
  <si>
    <t>North-Western</t>
  </si>
  <si>
    <t>Zimbabwe</t>
  </si>
  <si>
    <t>Manicaland</t>
  </si>
  <si>
    <t>Mashonaland Central</t>
  </si>
  <si>
    <t>Mashonaland East</t>
  </si>
  <si>
    <t>Mashonaland West</t>
  </si>
  <si>
    <t>Masvingo</t>
  </si>
  <si>
    <t>Matabeleland North</t>
  </si>
  <si>
    <t>Matabeleland South</t>
  </si>
  <si>
    <t>Midlands</t>
  </si>
  <si>
    <r>
      <rPr>
        <b/>
        <sz val="12"/>
        <color theme="1"/>
        <rFont val="Calibri"/>
        <family val="2"/>
        <scheme val="minor"/>
      </rPr>
      <t>1. Landscope Risk Score:</t>
    </r>
    <r>
      <rPr>
        <sz val="12"/>
        <color theme="1"/>
        <rFont val="Calibri"/>
        <family val="2"/>
        <scheme val="minor"/>
      </rPr>
      <t xml:space="preserve"> Enter the location risk score obtained for the project location from the tab 'Landscope Risk Scores'.
</t>
    </r>
    <r>
      <rPr>
        <b/>
        <sz val="12"/>
        <color theme="1"/>
        <rFont val="Calibri"/>
        <family val="2"/>
        <scheme val="minor"/>
      </rPr>
      <t xml:space="preserve">2. Start Date: </t>
    </r>
    <r>
      <rPr>
        <sz val="12"/>
        <color theme="1"/>
        <rFont val="Calibri"/>
        <family val="2"/>
        <scheme val="minor"/>
      </rPr>
      <t xml:space="preserve">Enter the date when the investment or project will begin. 
</t>
    </r>
    <r>
      <rPr>
        <b/>
        <sz val="12"/>
        <color theme="1"/>
        <rFont val="Calibri"/>
        <family val="2"/>
        <scheme val="minor"/>
      </rPr>
      <t>4. Discount Rate:</t>
    </r>
    <r>
      <rPr>
        <sz val="12"/>
        <color theme="1"/>
        <rFont val="Calibri"/>
        <family val="2"/>
        <scheme val="minor"/>
      </rPr>
      <t xml:space="preserve"> Enter the discount rate you wish to use for calculating NPV.
</t>
    </r>
    <r>
      <rPr>
        <b/>
        <sz val="12"/>
        <color theme="1"/>
        <rFont val="Calibri"/>
        <family val="2"/>
        <scheme val="minor"/>
      </rPr>
      <t xml:space="preserve">5. Revenue, OPEX and CAPEX: </t>
    </r>
    <r>
      <rPr>
        <sz val="12"/>
        <color theme="1"/>
        <rFont val="Calibri"/>
        <family val="2"/>
        <scheme val="minor"/>
      </rPr>
      <t xml:space="preserve">Enter the expected cash flows for this investment under a baseline scenario. All values are displayed in US$.
</t>
    </r>
  </si>
  <si>
    <t>Landscope Risk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</si>
</sst>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_);[Red]\(&quot;£&quot;#,##0.00\)"/>
    <numFmt numFmtId="165" formatCode="_(&quot;£&quot;* #,##0_);_(&quot;£&quot;* \(#,##0\);_(&quot;£&quot;* &quot;-&quot;_);_(@_)"/>
    <numFmt numFmtId="166" formatCode="_(&quot;£&quot;* #,##0.00_);_(&quot;£&quot;* \(#,##0.00\);_(&quot;£&quot;* &quot;-&quot;??_);_(@_)"/>
    <numFmt numFmtId="167" formatCode="_-[$£-809]* #,##0_-;\-[$£-809]* #,##0_-;_-[$£-809]* &quot;-&quot;_-;_-@_-"/>
    <numFmt numFmtId="168" formatCode="0.0000%"/>
    <numFmt numFmtId="169" formatCode="_([$$-409]* #,##0_);_([$$-409]* \(#,##0\);_([$$-409]* &quot;-&quot;_);_(@_)"/>
    <numFmt numFmtId="170" formatCode="_([$$-409]* #,##0.00_);_([$$-409]* \(#,##0.00\);_([$$-409]* &quot;-&quot;??_);_(@_)"/>
    <numFmt numFmtId="171" formatCode="[$$-409]#,##0"/>
    <numFmt numFmtId="172" formatCode="#,##0.0000"/>
    <numFmt numFmtId="173" formatCode="0.0"/>
  </numFmts>
  <fonts count="23">
    <font>
      <sz val="12"/>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name val="Calibri"/>
      <family val="2"/>
    </font>
    <font>
      <sz val="11"/>
      <name val="Calibri"/>
      <family val="2"/>
    </font>
    <font>
      <b/>
      <sz val="12"/>
      <color theme="1"/>
      <name val="Calibri"/>
      <family val="2"/>
      <scheme val="minor"/>
    </font>
    <font>
      <b/>
      <sz val="14"/>
      <color theme="0"/>
      <name val="Calibri"/>
      <family val="2"/>
      <scheme val="minor"/>
    </font>
    <font>
      <b/>
      <sz val="14"/>
      <color theme="1"/>
      <name val="Calibri"/>
      <family val="2"/>
      <scheme val="minor"/>
    </font>
    <font>
      <i/>
      <sz val="12"/>
      <color theme="1"/>
      <name val="Calibri"/>
      <family val="2"/>
      <scheme val="minor"/>
    </font>
    <font>
      <sz val="12"/>
      <color theme="4" tint="0.79998168889431442"/>
      <name val="Calibri"/>
      <family val="2"/>
      <scheme val="minor"/>
    </font>
    <font>
      <b/>
      <sz val="12"/>
      <color theme="1"/>
      <name val="Calibri (Body)_x0000_"/>
    </font>
    <font>
      <u/>
      <sz val="12"/>
      <color theme="10"/>
      <name val="Calibri"/>
      <family val="2"/>
      <scheme val="minor"/>
    </font>
    <font>
      <b/>
      <sz val="18"/>
      <color theme="0"/>
      <name val="Calibri"/>
      <family val="2"/>
      <scheme val="minor"/>
    </font>
    <font>
      <sz val="18"/>
      <color theme="1"/>
      <name val="Calibri"/>
      <family val="2"/>
      <scheme val="minor"/>
    </font>
    <font>
      <b/>
      <sz val="18"/>
      <color theme="1"/>
      <name val="Calibri"/>
      <family val="2"/>
      <scheme val="minor"/>
    </font>
    <font>
      <b/>
      <sz val="22"/>
      <color theme="0"/>
      <name val="Calibri"/>
      <family val="2"/>
      <scheme val="minor"/>
    </font>
    <font>
      <b/>
      <i/>
      <sz val="18"/>
      <color theme="4" tint="-0.249977111117893"/>
      <name val="Calibri"/>
      <family val="2"/>
      <scheme val="minor"/>
    </font>
    <font>
      <b/>
      <u/>
      <sz val="18"/>
      <color theme="4" tint="-0.249977111117893"/>
      <name val="Calibri"/>
      <family val="2"/>
      <scheme val="minor"/>
    </font>
    <font>
      <sz val="12"/>
      <color theme="0"/>
      <name val="Calibri"/>
      <family val="2"/>
      <scheme val="minor"/>
    </font>
    <font>
      <sz val="16"/>
      <color theme="1"/>
      <name val="Calibri"/>
      <family val="2"/>
      <scheme val="minor"/>
    </font>
    <font>
      <sz val="18"/>
      <color theme="0"/>
      <name val="Calibri"/>
      <family val="2"/>
      <scheme val="minor"/>
    </font>
    <font>
      <b/>
      <u/>
      <sz val="18"/>
      <color theme="1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s>
  <borders count="23">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2" fillId="0" borderId="0" applyNumberFormat="0" applyFill="0" applyBorder="0" applyAlignment="0" applyProtection="0"/>
    <xf numFmtId="0" fontId="1" fillId="0" borderId="0"/>
  </cellStyleXfs>
  <cellXfs count="188">
    <xf numFmtId="0" fontId="0" fillId="0" borderId="0" xfId="0"/>
    <xf numFmtId="0" fontId="0" fillId="0" borderId="0" xfId="0"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 fillId="0" borderId="1" xfId="0" quotePrefix="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Fill="1" applyBorder="1" applyAlignment="1">
      <alignment horizontal="left" vertical="center" wrapText="1"/>
    </xf>
    <xf numFmtId="0" fontId="0" fillId="0" borderId="0" xfId="0"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2" fontId="3" fillId="0" borderId="1" xfId="0" applyNumberFormat="1" applyFont="1" applyBorder="1" applyAlignment="1">
      <alignment horizontal="left" vertical="center" wrapText="1"/>
    </xf>
    <xf numFmtId="0" fontId="0" fillId="0" borderId="0" xfId="0" applyAlignment="1">
      <alignment vertical="center"/>
    </xf>
    <xf numFmtId="0" fontId="0" fillId="0" borderId="1" xfId="0" applyNumberFormat="1" applyFont="1" applyBorder="1" applyAlignment="1">
      <alignment horizontal="center" vertical="center" wrapText="1"/>
    </xf>
    <xf numFmtId="0" fontId="3" fillId="0" borderId="1" xfId="0" quotePrefix="1" applyFont="1" applyBorder="1" applyAlignment="1">
      <alignment horizontal="center" vertical="center"/>
    </xf>
    <xf numFmtId="0" fontId="3" fillId="0" borderId="2" xfId="0" applyFont="1" applyBorder="1" applyAlignment="1">
      <alignment horizontal="center" vertical="center" wrapText="1"/>
    </xf>
    <xf numFmtId="0" fontId="3" fillId="0" borderId="2" xfId="0" quotePrefix="1" applyFont="1" applyBorder="1"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0" fillId="0" borderId="0" xfId="0" applyAlignment="1">
      <alignment horizontal="left"/>
    </xf>
    <xf numFmtId="0" fontId="0" fillId="0" borderId="0" xfId="0" applyFill="1" applyAlignment="1">
      <alignment vertical="center" wrapText="1"/>
    </xf>
    <xf numFmtId="0" fontId="0" fillId="0" borderId="0" xfId="0" applyAlignment="1">
      <alignment horizontal="center"/>
    </xf>
    <xf numFmtId="2" fontId="0" fillId="0" borderId="0" xfId="0" applyNumberFormat="1" applyAlignment="1">
      <alignment horizontal="left"/>
    </xf>
    <xf numFmtId="0" fontId="0" fillId="5" borderId="1" xfId="0" applyFill="1" applyBorder="1"/>
    <xf numFmtId="0" fontId="0" fillId="5" borderId="1" xfId="0" applyFont="1" applyFill="1" applyBorder="1"/>
    <xf numFmtId="0" fontId="6" fillId="5" borderId="1" xfId="0" applyFont="1" applyFill="1" applyBorder="1"/>
    <xf numFmtId="14" fontId="0" fillId="6" borderId="1" xfId="0" applyNumberFormat="1" applyFill="1" applyBorder="1" applyAlignment="1">
      <alignment horizontal="center"/>
    </xf>
    <xf numFmtId="0" fontId="0" fillId="0" borderId="0" xfId="0" applyAlignment="1">
      <alignment wrapText="1"/>
    </xf>
    <xf numFmtId="0" fontId="0" fillId="0" borderId="0" xfId="0" applyBorder="1"/>
    <xf numFmtId="14" fontId="0" fillId="7" borderId="1" xfId="0" applyNumberFormat="1" applyFill="1" applyBorder="1" applyAlignment="1">
      <alignment horizontal="center"/>
    </xf>
    <xf numFmtId="0" fontId="0" fillId="7" borderId="1" xfId="0" applyFill="1" applyBorder="1" applyAlignment="1">
      <alignment horizontal="center"/>
    </xf>
    <xf numFmtId="0" fontId="6" fillId="5" borderId="1" xfId="0" applyFont="1" applyFill="1" applyBorder="1" applyAlignment="1">
      <alignment horizontal="center"/>
    </xf>
    <xf numFmtId="10" fontId="0" fillId="7" borderId="1" xfId="0" applyNumberFormat="1" applyFill="1" applyBorder="1" applyAlignment="1">
      <alignment horizontal="center"/>
    </xf>
    <xf numFmtId="9" fontId="0" fillId="6" borderId="1" xfId="0" applyNumberFormat="1" applyFill="1" applyBorder="1" applyAlignment="1">
      <alignment horizontal="center"/>
    </xf>
    <xf numFmtId="0" fontId="0" fillId="6" borderId="1" xfId="0" applyFill="1" applyBorder="1" applyAlignment="1">
      <alignment horizontal="center"/>
    </xf>
    <xf numFmtId="3" fontId="0" fillId="0" borderId="1" xfId="0" applyNumberFormat="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7" fillId="4" borderId="3" xfId="0" applyFont="1" applyFill="1" applyBorder="1" applyAlignment="1">
      <alignment horizontal="left" vertical="center" indent="1"/>
    </xf>
    <xf numFmtId="0" fontId="0" fillId="4" borderId="4" xfId="0" applyFill="1" applyBorder="1" applyAlignment="1">
      <alignment horizontal="center"/>
    </xf>
    <xf numFmtId="0" fontId="0" fillId="0" borderId="0" xfId="0" applyFont="1"/>
    <xf numFmtId="0" fontId="7" fillId="4" borderId="4" xfId="0" applyFont="1" applyFill="1" applyBorder="1" applyAlignment="1">
      <alignment horizontal="left" vertical="center" indent="1"/>
    </xf>
    <xf numFmtId="0" fontId="0" fillId="5" borderId="4" xfId="0" applyFont="1" applyFill="1" applyBorder="1" applyAlignment="1">
      <alignment horizontal="center"/>
    </xf>
    <xf numFmtId="0" fontId="6" fillId="0" borderId="0" xfId="0" applyFont="1" applyAlignment="1">
      <alignment wrapText="1"/>
    </xf>
    <xf numFmtId="167" fontId="0" fillId="0" borderId="1" xfId="0" applyNumberFormat="1" applyBorder="1"/>
    <xf numFmtId="0" fontId="0" fillId="5" borderId="3" xfId="0" applyFill="1" applyBorder="1"/>
    <xf numFmtId="10" fontId="0" fillId="0" borderId="1" xfId="0" applyNumberFormat="1" applyBorder="1" applyAlignment="1">
      <alignment horizontal="center"/>
    </xf>
    <xf numFmtId="0" fontId="0" fillId="5" borderId="6" xfId="0" applyFill="1" applyBorder="1" applyAlignment="1">
      <alignment horizontal="center"/>
    </xf>
    <xf numFmtId="0" fontId="0" fillId="5" borderId="4" xfId="0" applyFill="1" applyBorder="1"/>
    <xf numFmtId="0" fontId="6" fillId="5" borderId="6" xfId="0" applyFont="1" applyFill="1" applyBorder="1" applyAlignment="1">
      <alignment horizontal="center"/>
    </xf>
    <xf numFmtId="0" fontId="0" fillId="9" borderId="1" xfId="0" applyFill="1" applyBorder="1"/>
    <xf numFmtId="0" fontId="0" fillId="9" borderId="1" xfId="0" applyFill="1" applyBorder="1" applyAlignment="1">
      <alignment horizontal="left" indent="1"/>
    </xf>
    <xf numFmtId="0" fontId="0" fillId="9" borderId="1" xfId="0" applyFill="1" applyBorder="1" applyAlignment="1">
      <alignment horizontal="center" vertical="center"/>
    </xf>
    <xf numFmtId="0" fontId="0" fillId="9" borderId="3" xfId="0" applyFill="1" applyBorder="1"/>
    <xf numFmtId="0" fontId="0" fillId="9" borderId="4" xfId="0" applyFill="1" applyBorder="1" applyAlignment="1">
      <alignment horizontal="center"/>
    </xf>
    <xf numFmtId="0" fontId="8" fillId="5" borderId="3" xfId="0" applyFont="1" applyFill="1" applyBorder="1"/>
    <xf numFmtId="0" fontId="8" fillId="5" borderId="6" xfId="0" applyFont="1" applyFill="1" applyBorder="1"/>
    <xf numFmtId="0" fontId="0" fillId="5" borderId="6" xfId="0" applyFill="1" applyBorder="1"/>
    <xf numFmtId="0" fontId="7" fillId="4" borderId="6" xfId="0" applyFont="1" applyFill="1" applyBorder="1" applyAlignment="1">
      <alignment horizontal="left" vertical="center" indent="1"/>
    </xf>
    <xf numFmtId="0" fontId="0" fillId="4" borderId="6" xfId="0" applyFill="1" applyBorder="1" applyAlignment="1">
      <alignment horizontal="center"/>
    </xf>
    <xf numFmtId="10" fontId="0" fillId="0" borderId="0" xfId="0" applyNumberFormat="1"/>
    <xf numFmtId="0" fontId="6" fillId="9" borderId="5" xfId="0" applyFont="1" applyFill="1" applyBorder="1" applyAlignment="1">
      <alignment horizontal="center"/>
    </xf>
    <xf numFmtId="14" fontId="6" fillId="9" borderId="1" xfId="0" applyNumberFormat="1" applyFont="1" applyFill="1" applyBorder="1" applyAlignment="1">
      <alignment horizontal="center"/>
    </xf>
    <xf numFmtId="0" fontId="0" fillId="9" borderId="5" xfId="0" applyFill="1" applyBorder="1"/>
    <xf numFmtId="0" fontId="0" fillId="9" borderId="5" xfId="0" applyFill="1" applyBorder="1" applyAlignment="1">
      <alignment horizontal="center" vertical="center"/>
    </xf>
    <xf numFmtId="0" fontId="0" fillId="9" borderId="6" xfId="0" applyFill="1" applyBorder="1" applyAlignment="1">
      <alignment horizontal="center"/>
    </xf>
    <xf numFmtId="164" fontId="0" fillId="0" borderId="0" xfId="0" applyNumberFormat="1"/>
    <xf numFmtId="166" fontId="0" fillId="0" borderId="0" xfId="0" applyNumberFormat="1"/>
    <xf numFmtId="9" fontId="0" fillId="0" borderId="0" xfId="0" applyNumberFormat="1"/>
    <xf numFmtId="0" fontId="0" fillId="5" borderId="1" xfId="0" applyFill="1" applyBorder="1" applyAlignment="1">
      <alignment horizontal="center"/>
    </xf>
    <xf numFmtId="0" fontId="0" fillId="9" borderId="1" xfId="0" applyFill="1" applyBorder="1" applyAlignment="1">
      <alignment horizontal="center"/>
    </xf>
    <xf numFmtId="167" fontId="0" fillId="9" borderId="1" xfId="0" applyNumberFormat="1" applyFill="1" applyBorder="1" applyAlignment="1">
      <alignment horizontal="center"/>
    </xf>
    <xf numFmtId="2" fontId="0" fillId="7" borderId="1" xfId="0" applyNumberFormat="1" applyFont="1" applyFill="1" applyBorder="1" applyAlignment="1">
      <alignment horizontal="center"/>
    </xf>
    <xf numFmtId="0" fontId="0" fillId="9" borderId="1" xfId="0" applyFont="1" applyFill="1" applyBorder="1" applyAlignment="1">
      <alignment horizontal="center"/>
    </xf>
    <xf numFmtId="167" fontId="0" fillId="5" borderId="1" xfId="0" applyNumberFormat="1" applyFill="1" applyBorder="1" applyAlignment="1">
      <alignment horizontal="center"/>
    </xf>
    <xf numFmtId="0" fontId="0" fillId="5" borderId="1" xfId="0" applyFont="1" applyFill="1" applyBorder="1" applyAlignment="1">
      <alignment horizontal="left"/>
    </xf>
    <xf numFmtId="0" fontId="7" fillId="4" borderId="3" xfId="0" applyFont="1" applyFill="1" applyBorder="1" applyAlignment="1">
      <alignment horizontal="left"/>
    </xf>
    <xf numFmtId="2" fontId="0" fillId="0" borderId="1" xfId="0" applyNumberFormat="1" applyBorder="1" applyAlignment="1">
      <alignment horizontal="center"/>
    </xf>
    <xf numFmtId="0" fontId="10" fillId="5" borderId="1" xfId="0" applyFont="1" applyFill="1" applyBorder="1"/>
    <xf numFmtId="14" fontId="0" fillId="0" borderId="0" xfId="0" applyNumberFormat="1"/>
    <xf numFmtId="14" fontId="0" fillId="0" borderId="0" xfId="0" applyNumberFormat="1" applyAlignment="1">
      <alignment horizontal="center"/>
    </xf>
    <xf numFmtId="165" fontId="0" fillId="0" borderId="0" xfId="0" applyNumberFormat="1"/>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horizontal="left"/>
    </xf>
    <xf numFmtId="2" fontId="0" fillId="0" borderId="1" xfId="0" applyNumberFormat="1" applyBorder="1" applyAlignment="1">
      <alignment horizontal="left" wrapText="1"/>
    </xf>
    <xf numFmtId="2" fontId="0" fillId="0" borderId="1" xfId="0" applyNumberFormat="1" applyBorder="1" applyAlignment="1">
      <alignment horizontal="left"/>
    </xf>
    <xf numFmtId="14" fontId="6" fillId="9" borderId="4" xfId="0" applyNumberFormat="1" applyFont="1" applyFill="1" applyBorder="1" applyAlignment="1">
      <alignment horizontal="center"/>
    </xf>
    <xf numFmtId="0" fontId="6" fillId="5" borderId="7" xfId="0" applyFont="1" applyFill="1" applyBorder="1"/>
    <xf numFmtId="0" fontId="6" fillId="9" borderId="3" xfId="0" applyFont="1" applyFill="1" applyBorder="1"/>
    <xf numFmtId="0" fontId="6" fillId="9" borderId="4" xfId="0" applyFont="1" applyFill="1" applyBorder="1"/>
    <xf numFmtId="0" fontId="6" fillId="9" borderId="3" xfId="0" applyFont="1" applyFill="1" applyBorder="1" applyAlignment="1">
      <alignment horizontal="left" indent="1"/>
    </xf>
    <xf numFmtId="0" fontId="6" fillId="9" borderId="4" xfId="0" applyFont="1" applyFill="1" applyBorder="1" applyAlignment="1">
      <alignment horizontal="left" indent="1"/>
    </xf>
    <xf numFmtId="0" fontId="6" fillId="5" borderId="4" xfId="0" applyFont="1" applyFill="1" applyBorder="1"/>
    <xf numFmtId="1" fontId="6" fillId="9" borderId="4" xfId="0" applyNumberFormat="1" applyFont="1" applyFill="1" applyBorder="1" applyAlignment="1">
      <alignment horizontal="center"/>
    </xf>
    <xf numFmtId="0" fontId="6" fillId="8" borderId="3" xfId="0" applyFont="1" applyFill="1" applyBorder="1"/>
    <xf numFmtId="0" fontId="6" fillId="8" borderId="6" xfId="0" applyFont="1" applyFill="1" applyBorder="1"/>
    <xf numFmtId="3" fontId="6" fillId="7" borderId="1" xfId="0" applyNumberFormat="1" applyFont="1" applyFill="1" applyBorder="1" applyAlignment="1">
      <alignment horizontal="center"/>
    </xf>
    <xf numFmtId="2" fontId="0" fillId="0" borderId="0" xfId="0" applyNumberFormat="1"/>
    <xf numFmtId="168" fontId="0" fillId="0" borderId="0" xfId="0" applyNumberFormat="1"/>
    <xf numFmtId="9" fontId="0" fillId="0" borderId="1" xfId="0" applyNumberFormat="1" applyBorder="1" applyAlignment="1">
      <alignment horizontal="center"/>
    </xf>
    <xf numFmtId="0" fontId="13" fillId="4" borderId="3" xfId="0" applyFont="1" applyFill="1" applyBorder="1" applyAlignment="1">
      <alignment horizontal="left" vertical="center" indent="1"/>
    </xf>
    <xf numFmtId="0" fontId="14" fillId="0" borderId="0" xfId="0" applyFont="1"/>
    <xf numFmtId="0" fontId="15" fillId="5" borderId="1" xfId="0" applyFont="1" applyFill="1" applyBorder="1" applyAlignment="1">
      <alignment horizontal="center" vertical="center"/>
    </xf>
    <xf numFmtId="0" fontId="16" fillId="4" borderId="3" xfId="0" applyFont="1" applyFill="1" applyBorder="1" applyAlignment="1">
      <alignment horizontal="left" vertical="center" indent="1"/>
    </xf>
    <xf numFmtId="0" fontId="6" fillId="5" borderId="7" xfId="0" applyFont="1" applyFill="1" applyBorder="1" applyAlignment="1">
      <alignment vertical="top"/>
    </xf>
    <xf numFmtId="0" fontId="6" fillId="5" borderId="8" xfId="0" applyFont="1" applyFill="1" applyBorder="1" applyAlignment="1">
      <alignment vertical="top"/>
    </xf>
    <xf numFmtId="0" fontId="0" fillId="0" borderId="7" xfId="0" applyBorder="1" applyAlignment="1">
      <alignment horizontal="left" vertical="top" wrapText="1" indent="1"/>
    </xf>
    <xf numFmtId="0" fontId="0" fillId="0" borderId="10" xfId="0" applyBorder="1"/>
    <xf numFmtId="0" fontId="0" fillId="0" borderId="9" xfId="0" applyBorder="1"/>
    <xf numFmtId="0" fontId="6" fillId="5" borderId="12" xfId="0" applyFont="1" applyFill="1" applyBorder="1" applyAlignment="1">
      <alignment vertical="top"/>
    </xf>
    <xf numFmtId="0" fontId="0" fillId="5" borderId="8" xfId="0" applyFill="1" applyBorder="1"/>
    <xf numFmtId="0" fontId="0" fillId="0" borderId="12" xfId="0" applyBorder="1" applyAlignment="1">
      <alignment horizontal="left" vertical="top" wrapText="1" indent="3"/>
    </xf>
    <xf numFmtId="0" fontId="0" fillId="0" borderId="11" xfId="0" applyBorder="1"/>
    <xf numFmtId="0" fontId="0" fillId="0" borderId="8" xfId="0" applyBorder="1" applyAlignment="1">
      <alignment horizontal="left" wrapText="1" indent="3"/>
    </xf>
    <xf numFmtId="0" fontId="18" fillId="9" borderId="1" xfId="1" applyFont="1" applyFill="1" applyBorder="1" applyAlignment="1">
      <alignment horizontal="left" vertical="center" indent="1"/>
    </xf>
    <xf numFmtId="0" fontId="17" fillId="9" borderId="1" xfId="1" applyFont="1" applyFill="1" applyBorder="1" applyAlignment="1">
      <alignment horizontal="left" vertical="center" indent="2"/>
    </xf>
    <xf numFmtId="3" fontId="0" fillId="0" borderId="0" xfId="0" applyNumberFormat="1"/>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2" fontId="3" fillId="6" borderId="1" xfId="0" applyNumberFormat="1" applyFont="1" applyFill="1" applyBorder="1" applyAlignment="1">
      <alignment horizontal="left" vertical="center" wrapText="1"/>
    </xf>
    <xf numFmtId="0" fontId="0" fillId="6" borderId="0" xfId="0" applyFill="1" applyAlignment="1">
      <alignment vertical="center"/>
    </xf>
    <xf numFmtId="0" fontId="0" fillId="5" borderId="1" xfId="0" applyFont="1" applyFill="1" applyBorder="1" applyAlignment="1">
      <alignment horizontal="center"/>
    </xf>
    <xf numFmtId="0" fontId="0" fillId="5" borderId="4" xfId="0" applyFont="1" applyFill="1" applyBorder="1" applyAlignment="1"/>
    <xf numFmtId="37" fontId="0" fillId="0" borderId="0" xfId="0" applyNumberFormat="1"/>
    <xf numFmtId="1" fontId="0" fillId="0" borderId="0" xfId="0" applyNumberFormat="1"/>
    <xf numFmtId="14" fontId="0" fillId="0" borderId="0" xfId="0" applyNumberFormat="1" applyFill="1"/>
    <xf numFmtId="3" fontId="0" fillId="0" borderId="0" xfId="0" applyNumberFormat="1" applyFill="1"/>
    <xf numFmtId="0" fontId="0" fillId="0" borderId="0" xfId="0" applyFill="1"/>
    <xf numFmtId="169" fontId="0" fillId="6" borderId="4" xfId="0" applyNumberFormat="1" applyFont="1" applyFill="1" applyBorder="1" applyAlignment="1">
      <alignment horizontal="center"/>
    </xf>
    <xf numFmtId="0" fontId="0" fillId="5" borderId="1" xfId="0" applyFont="1" applyFill="1" applyBorder="1" applyAlignment="1"/>
    <xf numFmtId="170" fontId="0" fillId="7" borderId="1" xfId="0" applyNumberFormat="1" applyFill="1" applyBorder="1" applyAlignment="1">
      <alignment horizontal="center"/>
    </xf>
    <xf numFmtId="169" fontId="0" fillId="7" borderId="1" xfId="0" applyNumberFormat="1" applyFill="1" applyBorder="1" applyAlignment="1">
      <alignment horizontal="center"/>
    </xf>
    <xf numFmtId="169" fontId="0" fillId="7" borderId="1" xfId="0" applyNumberFormat="1" applyFill="1" applyBorder="1"/>
    <xf numFmtId="169" fontId="6" fillId="7" borderId="1" xfId="0" applyNumberFormat="1" applyFont="1" applyFill="1" applyBorder="1" applyAlignment="1"/>
    <xf numFmtId="9" fontId="0" fillId="7" borderId="1" xfId="0" applyNumberFormat="1" applyFill="1" applyBorder="1" applyAlignment="1">
      <alignment horizontal="center"/>
    </xf>
    <xf numFmtId="3" fontId="0" fillId="7" borderId="1" xfId="0" applyNumberFormat="1" applyFont="1" applyFill="1" applyBorder="1" applyAlignment="1">
      <alignment horizontal="center"/>
    </xf>
    <xf numFmtId="0" fontId="0" fillId="7" borderId="1" xfId="0" applyFont="1" applyFill="1" applyBorder="1" applyAlignment="1">
      <alignment horizontal="center"/>
    </xf>
    <xf numFmtId="169" fontId="0" fillId="0" borderId="1" xfId="0" applyNumberFormat="1" applyBorder="1"/>
    <xf numFmtId="170" fontId="0" fillId="0" borderId="1" xfId="0" applyNumberFormat="1" applyBorder="1" applyAlignment="1">
      <alignment horizontal="center"/>
    </xf>
    <xf numFmtId="10" fontId="0" fillId="2" borderId="1" xfId="0" applyNumberFormat="1" applyFill="1" applyBorder="1" applyAlignment="1">
      <alignment horizontal="center"/>
    </xf>
    <xf numFmtId="0" fontId="6" fillId="5" borderId="3" xfId="0" applyFont="1" applyFill="1" applyBorder="1" applyAlignment="1">
      <alignment wrapText="1"/>
    </xf>
    <xf numFmtId="0" fontId="6" fillId="5" borderId="4" xfId="0" applyFont="1" applyFill="1" applyBorder="1" applyAlignment="1">
      <alignment horizontal="center"/>
    </xf>
    <xf numFmtId="0" fontId="0" fillId="9" borderId="1" xfId="0" applyFill="1" applyBorder="1" applyAlignment="1">
      <alignment horizontal="left"/>
    </xf>
    <xf numFmtId="169" fontId="0" fillId="0" borderId="1" xfId="0" applyNumberFormat="1" applyBorder="1" applyAlignment="1">
      <alignment horizontal="center"/>
    </xf>
    <xf numFmtId="169" fontId="0" fillId="0" borderId="1" xfId="0" applyNumberFormat="1" applyFont="1" applyBorder="1"/>
    <xf numFmtId="171" fontId="0" fillId="0" borderId="1" xfId="0" applyNumberFormat="1" applyBorder="1" applyAlignment="1">
      <alignment horizontal="right"/>
    </xf>
    <xf numFmtId="39" fontId="0" fillId="0" borderId="0" xfId="0" applyNumberFormat="1"/>
    <xf numFmtId="10" fontId="0" fillId="0" borderId="1" xfId="0" applyNumberFormat="1" applyBorder="1" applyAlignment="1">
      <alignment horizontal="right"/>
    </xf>
    <xf numFmtId="167" fontId="0" fillId="5" borderId="1" xfId="0" applyNumberFormat="1" applyFill="1" applyBorder="1"/>
    <xf numFmtId="0" fontId="0" fillId="9" borderId="1" xfId="0" applyFont="1" applyFill="1" applyBorder="1"/>
    <xf numFmtId="0" fontId="9" fillId="9" borderId="1" xfId="0" applyFont="1" applyFill="1" applyBorder="1" applyAlignment="1">
      <alignment horizontal="left" indent="1"/>
    </xf>
    <xf numFmtId="170" fontId="0" fillId="0" borderId="0" xfId="0" applyNumberFormat="1"/>
    <xf numFmtId="0" fontId="20" fillId="0" borderId="0" xfId="0" applyFont="1"/>
    <xf numFmtId="0" fontId="21" fillId="4" borderId="3" xfId="0" applyFont="1" applyFill="1" applyBorder="1"/>
    <xf numFmtId="0" fontId="19" fillId="4" borderId="6" xfId="0" applyFont="1" applyFill="1" applyBorder="1"/>
    <xf numFmtId="0" fontId="19" fillId="4" borderId="4" xfId="0" applyFont="1" applyFill="1" applyBorder="1"/>
    <xf numFmtId="171" fontId="0" fillId="2" borderId="1" xfId="0" applyNumberFormat="1" applyFill="1" applyBorder="1" applyAlignment="1">
      <alignment horizontal="center"/>
    </xf>
    <xf numFmtId="171" fontId="0" fillId="7" borderId="1" xfId="0" applyNumberFormat="1" applyFill="1" applyBorder="1" applyAlignment="1">
      <alignment horizontal="center"/>
    </xf>
    <xf numFmtId="0" fontId="0" fillId="6" borderId="1" xfId="0" applyFill="1" applyBorder="1"/>
    <xf numFmtId="0" fontId="0" fillId="4" borderId="6" xfId="0" applyFill="1" applyBorder="1"/>
    <xf numFmtId="4" fontId="0" fillId="0" borderId="0" xfId="0" applyNumberFormat="1"/>
    <xf numFmtId="172" fontId="0" fillId="0" borderId="0" xfId="0" applyNumberFormat="1"/>
    <xf numFmtId="10" fontId="6" fillId="7" borderId="1" xfId="0" applyNumberFormat="1" applyFont="1" applyFill="1" applyBorder="1" applyAlignment="1"/>
    <xf numFmtId="0" fontId="6" fillId="5" borderId="3" xfId="0" applyFont="1" applyFill="1" applyBorder="1" applyAlignment="1">
      <alignment vertical="top"/>
    </xf>
    <xf numFmtId="0" fontId="0" fillId="0" borderId="3" xfId="0" applyBorder="1" applyAlignment="1">
      <alignment horizontal="left" vertical="top" wrapText="1" indent="1"/>
    </xf>
    <xf numFmtId="0" fontId="0" fillId="0" borderId="4" xfId="0" applyBorder="1"/>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 fillId="0" borderId="13" xfId="2" applyBorder="1"/>
    <xf numFmtId="0" fontId="1" fillId="0" borderId="14" xfId="2" applyBorder="1"/>
    <xf numFmtId="0" fontId="1" fillId="0" borderId="15" xfId="2" applyBorder="1" applyAlignment="1">
      <alignment horizontal="center"/>
    </xf>
    <xf numFmtId="0" fontId="1" fillId="0" borderId="0" xfId="2"/>
    <xf numFmtId="0" fontId="1" fillId="0" borderId="16" xfId="2" applyBorder="1"/>
    <xf numFmtId="0" fontId="1" fillId="0" borderId="5" xfId="2" applyBorder="1"/>
    <xf numFmtId="173" fontId="1" fillId="0" borderId="17" xfId="2" applyNumberFormat="1" applyBorder="1" applyAlignment="1">
      <alignment horizontal="center"/>
    </xf>
    <xf numFmtId="0" fontId="1" fillId="0" borderId="18" xfId="2" applyBorder="1"/>
    <xf numFmtId="0" fontId="1" fillId="0" borderId="1" xfId="2" applyBorder="1"/>
    <xf numFmtId="173" fontId="1" fillId="0" borderId="19" xfId="2" applyNumberFormat="1" applyBorder="1" applyAlignment="1">
      <alignment horizontal="center"/>
    </xf>
    <xf numFmtId="0" fontId="1" fillId="0" borderId="20" xfId="2" applyBorder="1"/>
    <xf numFmtId="0" fontId="1" fillId="0" borderId="21" xfId="2" applyBorder="1"/>
    <xf numFmtId="173" fontId="1" fillId="0" borderId="22" xfId="2" applyNumberFormat="1" applyBorder="1" applyAlignment="1">
      <alignment horizontal="center"/>
    </xf>
    <xf numFmtId="0" fontId="22" fillId="9" borderId="1" xfId="1" applyFont="1" applyFill="1" applyBorder="1" applyAlignment="1">
      <alignment horizontal="left" vertical="center" indent="1"/>
    </xf>
  </cellXfs>
  <cellStyles count="3">
    <cellStyle name="Hyperlink" xfId="1" builtinId="8"/>
    <cellStyle name="Normal" xfId="0" builtinId="0"/>
    <cellStyle name="Normal 2" xfId="2" xr:uid="{53A12517-97B7-47EF-8A2C-A5C290460811}"/>
  </cellStyles>
  <dxfs count="5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0" tint="-0.499984740745262"/>
      </font>
      <fill>
        <patternFill>
          <bgColor theme="0" tint="-0.49998474074526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MODEL XNPV LOSS SCENARIOS</a:t>
            </a:r>
          </a:p>
          <a:p>
            <a:pPr>
              <a:defRPr/>
            </a:pPr>
            <a:endParaRPr lang="en-US"/>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2"/>
          <c:order val="0"/>
          <c:tx>
            <c:v>BASE CASE</c:v>
          </c:tx>
          <c:spPr>
            <a:ln w="0" cap="rnd">
              <a:solidFill>
                <a:schemeClr val="accent1">
                  <a:lumMod val="60000"/>
                  <a:lumOff val="40000"/>
                  <a:alpha val="75000"/>
                </a:schemeClr>
              </a:solidFill>
            </a:ln>
            <a:effectLst>
              <a:glow rad="139700">
                <a:schemeClr val="accent3">
                  <a:satMod val="175000"/>
                  <a:alpha val="14000"/>
                </a:schemeClr>
              </a:glow>
            </a:effectLst>
          </c:spPr>
          <c:marker>
            <c:symbol val="circle"/>
            <c:size val="3"/>
            <c:spPr>
              <a:solidFill>
                <a:schemeClr val="accent3">
                  <a:lumMod val="60000"/>
                  <a:lumOff val="40000"/>
                </a:schemeClr>
              </a:solidFill>
              <a:ln>
                <a:noFill/>
              </a:ln>
              <a:effectLst>
                <a:glow rad="63500">
                  <a:schemeClr val="accent3">
                    <a:satMod val="175000"/>
                    <a:alpha val="25000"/>
                  </a:schemeClr>
                </a:glow>
              </a:effectLst>
            </c:spPr>
          </c:marker>
          <c:xVal>
            <c:numRef>
              <c:f>'Outputs Calculations'!$L$20:$L$24</c:f>
              <c:numCache>
                <c:formatCode>0.00%</c:formatCode>
                <c:ptCount val="5"/>
                <c:pt idx="0">
                  <c:v>0</c:v>
                </c:pt>
                <c:pt idx="1">
                  <c:v>0</c:v>
                </c:pt>
                <c:pt idx="2">
                  <c:v>0</c:v>
                </c:pt>
                <c:pt idx="3">
                  <c:v>0</c:v>
                </c:pt>
                <c:pt idx="4">
                  <c:v>0</c:v>
                </c:pt>
              </c:numCache>
            </c:numRef>
          </c:xVal>
          <c:yVal>
            <c:numRef>
              <c:f>'Outputs Calculations'!$I$20:$I$24</c:f>
              <c:numCache>
                <c:formatCode>0%</c:formatCode>
                <c:ptCount val="5"/>
                <c:pt idx="0">
                  <c:v>0.2413793103448276</c:v>
                </c:pt>
                <c:pt idx="1">
                  <c:v>0.17241379310344829</c:v>
                </c:pt>
                <c:pt idx="2">
                  <c:v>0.31034482758620691</c:v>
                </c:pt>
                <c:pt idx="3">
                  <c:v>0.2413793103448276</c:v>
                </c:pt>
                <c:pt idx="4">
                  <c:v>3.4482758620689655E-2</c:v>
                </c:pt>
              </c:numCache>
            </c:numRef>
          </c:yVal>
          <c:smooth val="1"/>
          <c:extLst>
            <c:ext xmlns:c16="http://schemas.microsoft.com/office/drawing/2014/chart" uri="{C3380CC4-5D6E-409C-BE32-E72D297353CC}">
              <c16:uniqueId val="{00000000-5CED-D44A-A161-C1204BC88B08}"/>
            </c:ext>
          </c:extLst>
        </c:ser>
        <c:ser>
          <c:idx val="0"/>
          <c:order val="1"/>
          <c:tx>
            <c:v>GREENFIELD</c:v>
          </c:tx>
          <c:spPr>
            <a:ln w="63500" cap="rnd">
              <a:solidFill>
                <a:srgbClr val="92D050"/>
              </a:solidFill>
            </a:ln>
            <a:effectLst>
              <a:glow rad="139700">
                <a:schemeClr val="accent1">
                  <a:satMod val="175000"/>
                  <a:alpha val="14000"/>
                </a:schemeClr>
              </a:glow>
            </a:effectLst>
          </c:spPr>
          <c:marker>
            <c:symbol val="circle"/>
            <c:size val="3"/>
            <c:spPr>
              <a:solidFill>
                <a:schemeClr val="accent6">
                  <a:lumMod val="75000"/>
                </a:schemeClr>
              </a:solidFill>
              <a:ln>
                <a:solidFill>
                  <a:srgbClr val="92D050"/>
                </a:solidFill>
              </a:ln>
              <a:effectLst>
                <a:glow rad="63500">
                  <a:schemeClr val="accent1">
                    <a:satMod val="175000"/>
                    <a:alpha val="25000"/>
                  </a:schemeClr>
                </a:glow>
              </a:effectLst>
            </c:spPr>
          </c:marker>
          <c:xVal>
            <c:numRef>
              <c:f>'Outputs Calculations'!$J$20:$J$24</c:f>
              <c:numCache>
                <c:formatCode>0.00%</c:formatCode>
                <c:ptCount val="5"/>
                <c:pt idx="0">
                  <c:v>0</c:v>
                </c:pt>
                <c:pt idx="1">
                  <c:v>0</c:v>
                </c:pt>
                <c:pt idx="2">
                  <c:v>0</c:v>
                </c:pt>
                <c:pt idx="3">
                  <c:v>0</c:v>
                </c:pt>
                <c:pt idx="4">
                  <c:v>0</c:v>
                </c:pt>
              </c:numCache>
            </c:numRef>
          </c:xVal>
          <c:yVal>
            <c:numRef>
              <c:f>'Outputs Calculations'!$I$20:$I$24</c:f>
              <c:numCache>
                <c:formatCode>0%</c:formatCode>
                <c:ptCount val="5"/>
                <c:pt idx="0">
                  <c:v>0.2413793103448276</c:v>
                </c:pt>
                <c:pt idx="1">
                  <c:v>0.17241379310344829</c:v>
                </c:pt>
                <c:pt idx="2">
                  <c:v>0.31034482758620691</c:v>
                </c:pt>
                <c:pt idx="3">
                  <c:v>0.2413793103448276</c:v>
                </c:pt>
                <c:pt idx="4">
                  <c:v>3.4482758620689655E-2</c:v>
                </c:pt>
              </c:numCache>
            </c:numRef>
          </c:yVal>
          <c:smooth val="1"/>
          <c:extLst>
            <c:ext xmlns:c16="http://schemas.microsoft.com/office/drawing/2014/chart" uri="{C3380CC4-5D6E-409C-BE32-E72D297353CC}">
              <c16:uniqueId val="{00000000-2BC9-8A41-991B-EB69ADB8E8B7}"/>
            </c:ext>
          </c:extLst>
        </c:ser>
        <c:ser>
          <c:idx val="1"/>
          <c:order val="2"/>
          <c:tx>
            <c:v>BROWNFIELD</c:v>
          </c:tx>
          <c:spPr>
            <a:ln w="60325" cap="rnd">
              <a:solidFill>
                <a:schemeClr val="accent2">
                  <a:lumMod val="75000"/>
                </a:schemeClr>
              </a:solidFill>
            </a:ln>
            <a:effectLst>
              <a:glow rad="139700">
                <a:schemeClr val="accent2">
                  <a:satMod val="175000"/>
                  <a:alpha val="14000"/>
                </a:schemeClr>
              </a:glow>
            </a:effectLst>
          </c:spPr>
          <c:marker>
            <c:symbol val="circle"/>
            <c:size val="3"/>
            <c:spPr>
              <a:solidFill>
                <a:schemeClr val="accent2">
                  <a:lumMod val="75000"/>
                </a:schemeClr>
              </a:solidFill>
              <a:ln>
                <a:solidFill>
                  <a:schemeClr val="accent2">
                    <a:lumMod val="75000"/>
                  </a:schemeClr>
                </a:solidFill>
              </a:ln>
              <a:effectLst>
                <a:glow rad="63500">
                  <a:schemeClr val="accent2">
                    <a:satMod val="175000"/>
                    <a:alpha val="25000"/>
                  </a:schemeClr>
                </a:glow>
              </a:effectLst>
            </c:spPr>
          </c:marker>
          <c:xVal>
            <c:numRef>
              <c:f>'Outputs Calculations'!$K$20:$K$24</c:f>
              <c:numCache>
                <c:formatCode>0.00%</c:formatCode>
                <c:ptCount val="5"/>
                <c:pt idx="0">
                  <c:v>0</c:v>
                </c:pt>
                <c:pt idx="1">
                  <c:v>0</c:v>
                </c:pt>
                <c:pt idx="2">
                  <c:v>0</c:v>
                </c:pt>
                <c:pt idx="3">
                  <c:v>0</c:v>
                </c:pt>
                <c:pt idx="4">
                  <c:v>0</c:v>
                </c:pt>
              </c:numCache>
            </c:numRef>
          </c:xVal>
          <c:yVal>
            <c:numRef>
              <c:f>'Outputs Calculations'!$I$20:$I$24</c:f>
              <c:numCache>
                <c:formatCode>0%</c:formatCode>
                <c:ptCount val="5"/>
                <c:pt idx="0">
                  <c:v>0.2413793103448276</c:v>
                </c:pt>
                <c:pt idx="1">
                  <c:v>0.17241379310344829</c:v>
                </c:pt>
                <c:pt idx="2">
                  <c:v>0.31034482758620691</c:v>
                </c:pt>
                <c:pt idx="3">
                  <c:v>0.2413793103448276</c:v>
                </c:pt>
                <c:pt idx="4">
                  <c:v>3.4482758620689655E-2</c:v>
                </c:pt>
              </c:numCache>
            </c:numRef>
          </c:yVal>
          <c:smooth val="1"/>
          <c:extLst>
            <c:ext xmlns:c16="http://schemas.microsoft.com/office/drawing/2014/chart" uri="{C3380CC4-5D6E-409C-BE32-E72D297353CC}">
              <c16:uniqueId val="{00000001-2BC9-8A41-991B-EB69ADB8E8B7}"/>
            </c:ext>
          </c:extLst>
        </c:ser>
        <c:dLbls>
          <c:showLegendKey val="0"/>
          <c:showVal val="0"/>
          <c:showCatName val="0"/>
          <c:showSerName val="0"/>
          <c:showPercent val="0"/>
          <c:showBubbleSize val="0"/>
        </c:dLbls>
        <c:axId val="1082479472"/>
        <c:axId val="1116641424"/>
      </c:scatterChart>
      <c:valAx>
        <c:axId val="1082479472"/>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NPV LOSS AMOUNT</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116641424"/>
        <c:crosses val="autoZero"/>
        <c:crossBetween val="midCat"/>
      </c:valAx>
      <c:valAx>
        <c:axId val="1116641424"/>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FREQUENCY</a:t>
                </a:r>
              </a:p>
            </c:rich>
          </c:tx>
          <c:layout>
            <c:manualLayout>
              <c:xMode val="edge"/>
              <c:yMode val="edge"/>
              <c:x val="0.86705865319221276"/>
              <c:y val="0.4785257346471135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82479472"/>
        <c:crosses val="autoZero"/>
        <c:crossBetween val="midCat"/>
      </c:valAx>
      <c:spPr>
        <a:noFill/>
        <a:ln>
          <a:noFill/>
        </a:ln>
        <a:effectLst/>
      </c:spPr>
    </c:plotArea>
    <c:legend>
      <c:legendPos val="r"/>
      <c:layout>
        <c:manualLayout>
          <c:xMode val="edge"/>
          <c:yMode val="edge"/>
          <c:x val="0.8634134546461133"/>
          <c:y val="0.20119521294370102"/>
          <c:w val="0.11141581712706197"/>
          <c:h val="0.14246961334291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826975</xdr:colOff>
      <xdr:row>4</xdr:row>
      <xdr:rowOff>52867</xdr:rowOff>
    </xdr:from>
    <xdr:to>
      <xdr:col>11</xdr:col>
      <xdr:colOff>812209</xdr:colOff>
      <xdr:row>26</xdr:row>
      <xdr:rowOff>17331</xdr:rowOff>
    </xdr:to>
    <xdr:graphicFrame macro="">
      <xdr:nvGraphicFramePr>
        <xdr:cNvPr id="2" name="Chart 1">
          <a:extLst>
            <a:ext uri="{FF2B5EF4-FFF2-40B4-BE49-F238E27FC236}">
              <a16:creationId xmlns:a16="http://schemas.microsoft.com/office/drawing/2014/main" id="{F7078818-E698-0344-9A8F-A78E23469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4A0F1-DB6C-1F44-939C-1731B40123E7}">
  <dimension ref="B1:F15"/>
  <sheetViews>
    <sheetView showGridLines="0" tabSelected="1" workbookViewId="0"/>
  </sheetViews>
  <sheetFormatPr defaultColWidth="10.6640625" defaultRowHeight="15.5"/>
  <cols>
    <col min="1" max="1" width="4.08203125" customWidth="1"/>
    <col min="2" max="2" width="6" customWidth="1"/>
    <col min="3" max="3" width="80.1640625" customWidth="1"/>
    <col min="5" max="5" width="13.83203125" customWidth="1"/>
    <col min="6" max="6" width="60" style="32" customWidth="1"/>
  </cols>
  <sheetData>
    <row r="1" spans="2:6" ht="17" customHeight="1"/>
    <row r="2" spans="2:6" ht="28.5">
      <c r="B2" s="109" t="s">
        <v>274</v>
      </c>
      <c r="C2" s="106"/>
    </row>
    <row r="3" spans="2:6" ht="12" customHeight="1">
      <c r="B3" s="107"/>
      <c r="C3" s="107"/>
    </row>
    <row r="4" spans="2:6" s="17" customFormat="1" ht="51" customHeight="1">
      <c r="B4" s="108">
        <v>1</v>
      </c>
      <c r="C4" s="120" t="s">
        <v>276</v>
      </c>
      <c r="F4" s="23"/>
    </row>
    <row r="5" spans="2:6" s="17" customFormat="1" ht="51" customHeight="1">
      <c r="B5" s="108">
        <v>2</v>
      </c>
      <c r="C5" s="120" t="s">
        <v>277</v>
      </c>
      <c r="F5" s="23"/>
    </row>
    <row r="6" spans="2:6" s="17" customFormat="1" ht="51" customHeight="1">
      <c r="B6" s="108">
        <v>3</v>
      </c>
      <c r="C6" s="187" t="s">
        <v>912</v>
      </c>
      <c r="F6" s="23"/>
    </row>
    <row r="7" spans="2:6" s="17" customFormat="1" ht="51" customHeight="1">
      <c r="B7" s="108">
        <v>3</v>
      </c>
      <c r="C7" s="120" t="s">
        <v>275</v>
      </c>
      <c r="F7" s="23"/>
    </row>
    <row r="8" spans="2:6" s="17" customFormat="1" ht="51" customHeight="1">
      <c r="B8" s="108">
        <v>4</v>
      </c>
      <c r="C8" s="120" t="s">
        <v>300</v>
      </c>
      <c r="F8" s="23"/>
    </row>
    <row r="9" spans="2:6" s="17" customFormat="1" ht="51" customHeight="1">
      <c r="B9" s="108">
        <v>4</v>
      </c>
      <c r="C9" s="121" t="s">
        <v>278</v>
      </c>
      <c r="F9" s="23"/>
    </row>
    <row r="10" spans="2:6" s="17" customFormat="1" ht="51" customHeight="1">
      <c r="B10" s="108">
        <v>5</v>
      </c>
      <c r="C10" s="121" t="s">
        <v>279</v>
      </c>
      <c r="F10" s="23"/>
    </row>
    <row r="11" spans="2:6" s="17" customFormat="1" ht="51" customHeight="1">
      <c r="B11" s="108">
        <v>6</v>
      </c>
      <c r="C11" s="121" t="s">
        <v>280</v>
      </c>
      <c r="F11" s="23"/>
    </row>
    <row r="12" spans="2:6" s="17" customFormat="1" ht="51" customHeight="1">
      <c r="B12" s="108">
        <v>7</v>
      </c>
      <c r="C12" s="121" t="s">
        <v>178</v>
      </c>
      <c r="F12" s="23"/>
    </row>
    <row r="13" spans="2:6" s="17" customFormat="1" ht="51" customHeight="1">
      <c r="B13" s="108">
        <v>8</v>
      </c>
      <c r="C13" s="121" t="s">
        <v>281</v>
      </c>
      <c r="F13" s="23"/>
    </row>
    <row r="14" spans="2:6" s="17" customFormat="1" ht="51" customHeight="1">
      <c r="B14" s="108">
        <v>9</v>
      </c>
      <c r="C14" s="121" t="s">
        <v>282</v>
      </c>
      <c r="F14" s="23"/>
    </row>
    <row r="15" spans="2:6" ht="51" customHeight="1">
      <c r="B15" s="108">
        <v>10</v>
      </c>
      <c r="C15" s="121" t="s">
        <v>313</v>
      </c>
    </row>
  </sheetData>
  <hyperlinks>
    <hyperlink ref="C4" location="'User Guide'!A1" display="User Guide" xr:uid="{9A52A5BF-F8E5-3746-84B9-D61F35131920}"/>
    <hyperlink ref="C5" location="'Model Parameters &amp; Inputs'!A1" display="Model Parameters &amp; Inputs" xr:uid="{C176E43C-C95F-2C4A-AE18-7B667590345D}"/>
    <hyperlink ref="C7" location="'Model Outputs'!A1" display="Model Outputs" xr:uid="{449B8A80-70B8-B340-8D44-9BDA27BF498A}"/>
    <hyperlink ref="C9" location="'Baseline Projections'!A1" display="Baseline Projections" xr:uid="{99452814-D977-1C43-BBAD-C562345C8439}"/>
    <hyperlink ref="C10" location="'Inception Delay Projections'!A1" display="Inception Delay Projections" xr:uid="{D8DC45EF-02C6-7243-8C97-398046EA72F9}"/>
    <hyperlink ref="C11" location="'Operations Delay Projections'!A1" display="Operations Delay Projections" xr:uid="{4B8F429B-CA77-134B-82AC-2243A076708C}"/>
    <hyperlink ref="C12" location="'Delay Values'!A1" display="Delay Values" xr:uid="{C917FAD6-531D-AB40-8D6A-1D3DFEF06D39}"/>
    <hyperlink ref="C13" location="'Delay Cases'!A1" display="Delay Cases" xr:uid="{CA62A05A-280F-0D4A-BFEB-0CE48D928B45}"/>
    <hyperlink ref="C14" location="'Outputs Calculations'!A1" display="Output Calculations" xr:uid="{BF9078B1-D458-4E4B-AEE5-46EFF21462EE}"/>
    <hyperlink ref="C8" location="Visualisations!A1" display="Visualisations" xr:uid="{8CB5D9B6-2FCD-F84E-B022-55A6E8778742}"/>
    <hyperlink ref="C15" location="'Base Case Calculations'!A1" display="Base Case Calculations" xr:uid="{E4A39ADF-691F-B340-A653-C39FB94CE73B}"/>
    <hyperlink ref="C6" location="'Landscope Risk Scores'!A1" display="Model Parameters &amp; Inputs" xr:uid="{74BEEFD3-2277-4A6D-A3CD-20650095FBE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DDDC-2362-D546-897B-AA857B039A1C}">
  <dimension ref="B2:I30"/>
  <sheetViews>
    <sheetView showGridLines="0" zoomScaleNormal="100" workbookViewId="0">
      <selection activeCell="D9" sqref="D9"/>
    </sheetView>
  </sheetViews>
  <sheetFormatPr defaultColWidth="10.6640625" defaultRowHeight="15.5"/>
  <cols>
    <col min="1" max="1" width="6.6640625" customWidth="1"/>
    <col min="2" max="2" width="33.6640625" customWidth="1"/>
    <col min="3" max="3" width="14" style="26" customWidth="1"/>
    <col min="4" max="4" width="10.83203125" customWidth="1"/>
    <col min="5" max="5" width="146" customWidth="1"/>
    <col min="6" max="6" width="14.83203125" customWidth="1"/>
  </cols>
  <sheetData>
    <row r="2" spans="2:9" ht="18.5">
      <c r="B2" s="43" t="s">
        <v>178</v>
      </c>
      <c r="C2" s="44"/>
    </row>
    <row r="4" spans="2:9">
      <c r="B4" s="29" t="s">
        <v>152</v>
      </c>
      <c r="C4" s="35">
        <f>'Model Parameters &amp; Inputs'!C4</f>
        <v>60</v>
      </c>
      <c r="F4" s="152"/>
    </row>
    <row r="5" spans="2:9">
      <c r="B5" s="32"/>
      <c r="E5" t="s">
        <v>296</v>
      </c>
      <c r="I5" s="73"/>
    </row>
    <row r="6" spans="2:9">
      <c r="B6" s="146" t="s">
        <v>297</v>
      </c>
      <c r="C6" s="147"/>
      <c r="E6" t="s">
        <v>296</v>
      </c>
    </row>
    <row r="7" spans="2:9">
      <c r="B7" s="55" t="s">
        <v>153</v>
      </c>
      <c r="C7" s="40">
        <f>MEDIAN(MEDIAN('Delay Cases'!$L$5:$L$33),MIN('Delay Cases'!$L$5:$L$33))*($C$4/100)</f>
        <v>93.6</v>
      </c>
      <c r="D7" s="103"/>
      <c r="E7" t="s">
        <v>296</v>
      </c>
    </row>
    <row r="8" spans="2:9">
      <c r="B8" s="55" t="s">
        <v>154</v>
      </c>
      <c r="C8" s="40">
        <f>((MEDIAN('Delay Cases'!$L$5:$L$33)/MAX('Delay Cases'!$L$5:$L$33))*(C9-C7))+C7</f>
        <v>183.05591939546599</v>
      </c>
      <c r="D8" s="103"/>
      <c r="E8" t="s">
        <v>296</v>
      </c>
    </row>
    <row r="9" spans="2:9">
      <c r="B9" s="55" t="s">
        <v>155</v>
      </c>
      <c r="C9" s="40">
        <f>MEDIAN(MEDIAN('Delay Cases'!$L$5:$L$33),MAX('Delay Cases'!$L$5:$L$33))*($C$4/100)</f>
        <v>685.5</v>
      </c>
      <c r="D9" s="103"/>
      <c r="E9" t="s">
        <v>296</v>
      </c>
    </row>
    <row r="10" spans="2:9">
      <c r="E10" t="s">
        <v>296</v>
      </c>
      <c r="H10" t="s">
        <v>296</v>
      </c>
    </row>
    <row r="11" spans="2:9">
      <c r="E11" s="122" t="s">
        <v>296</v>
      </c>
      <c r="G11" s="130"/>
      <c r="H11" t="s">
        <v>296</v>
      </c>
    </row>
    <row r="12" spans="2:9">
      <c r="D12" s="103"/>
      <c r="E12" s="32"/>
      <c r="F12" s="122"/>
      <c r="H12" s="122" t="s">
        <v>296</v>
      </c>
    </row>
    <row r="13" spans="2:9">
      <c r="D13" s="103"/>
      <c r="G13" s="122"/>
      <c r="H13" t="s">
        <v>296</v>
      </c>
    </row>
    <row r="14" spans="2:9">
      <c r="D14" s="103"/>
      <c r="E14" s="24" t="s">
        <v>296</v>
      </c>
      <c r="H14" t="s">
        <v>296</v>
      </c>
    </row>
    <row r="15" spans="2:9">
      <c r="E15" s="24" t="s">
        <v>296</v>
      </c>
      <c r="H15" t="s">
        <v>296</v>
      </c>
    </row>
    <row r="16" spans="2:9">
      <c r="C16" s="26" t="s">
        <v>296</v>
      </c>
      <c r="E16" s="24"/>
      <c r="H16" t="s">
        <v>296</v>
      </c>
    </row>
    <row r="17" spans="3:8">
      <c r="C17" s="26" t="s">
        <v>296</v>
      </c>
      <c r="D17" t="s">
        <v>296</v>
      </c>
      <c r="H17" t="s">
        <v>296</v>
      </c>
    </row>
    <row r="18" spans="3:8">
      <c r="C18" s="26" t="s">
        <v>296</v>
      </c>
      <c r="D18" t="s">
        <v>296</v>
      </c>
      <c r="H18" t="s">
        <v>296</v>
      </c>
    </row>
    <row r="19" spans="3:8">
      <c r="C19" s="26" t="s">
        <v>296</v>
      </c>
      <c r="D19" t="s">
        <v>296</v>
      </c>
      <c r="H19" t="s">
        <v>296</v>
      </c>
    </row>
    <row r="20" spans="3:8">
      <c r="C20" s="26" t="s">
        <v>296</v>
      </c>
      <c r="D20" t="s">
        <v>296</v>
      </c>
      <c r="E20" t="s">
        <v>296</v>
      </c>
      <c r="H20" t="s">
        <v>296</v>
      </c>
    </row>
    <row r="21" spans="3:8">
      <c r="C21" s="26" t="s">
        <v>296</v>
      </c>
      <c r="D21" t="s">
        <v>296</v>
      </c>
      <c r="E21" t="s">
        <v>296</v>
      </c>
      <c r="H21" t="s">
        <v>296</v>
      </c>
    </row>
    <row r="22" spans="3:8">
      <c r="C22" s="26" t="s">
        <v>296</v>
      </c>
      <c r="D22" t="s">
        <v>296</v>
      </c>
      <c r="E22" t="s">
        <v>296</v>
      </c>
    </row>
    <row r="23" spans="3:8">
      <c r="C23" s="26" t="s">
        <v>296</v>
      </c>
      <c r="D23" t="s">
        <v>296</v>
      </c>
      <c r="E23" t="s">
        <v>296</v>
      </c>
    </row>
    <row r="24" spans="3:8">
      <c r="C24" s="26" t="s">
        <v>296</v>
      </c>
      <c r="D24" t="s">
        <v>296</v>
      </c>
      <c r="E24" t="s">
        <v>296</v>
      </c>
    </row>
    <row r="25" spans="3:8">
      <c r="D25" t="s">
        <v>296</v>
      </c>
      <c r="E25" t="s">
        <v>296</v>
      </c>
    </row>
    <row r="26" spans="3:8">
      <c r="D26" t="s">
        <v>296</v>
      </c>
      <c r="E26" t="s">
        <v>296</v>
      </c>
    </row>
    <row r="27" spans="3:8">
      <c r="E27" t="s">
        <v>296</v>
      </c>
    </row>
    <row r="28" spans="3:8">
      <c r="E28" t="s">
        <v>296</v>
      </c>
    </row>
    <row r="29" spans="3:8">
      <c r="E29" t="s">
        <v>296</v>
      </c>
    </row>
    <row r="30" spans="3:8">
      <c r="E30" t="s">
        <v>296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42D7D-27E8-EA41-ACC8-21C5EA7CE50C}">
  <dimension ref="A1:O51"/>
  <sheetViews>
    <sheetView workbookViewId="0">
      <pane xSplit="4" ySplit="4" topLeftCell="E13" activePane="bottomRight" state="frozen"/>
      <selection pane="topRight" activeCell="E1" sqref="E1"/>
      <selection pane="bottomLeft" activeCell="A5" sqref="A5"/>
      <selection pane="bottomRight" activeCell="H16" sqref="H16"/>
    </sheetView>
  </sheetViews>
  <sheetFormatPr defaultColWidth="8.83203125" defaultRowHeight="15.5"/>
  <cols>
    <col min="1" max="1" width="12.83203125" style="26" customWidth="1"/>
    <col min="2" max="2" width="22.5" style="24" customWidth="1"/>
    <col min="3" max="3" width="17.5" style="24" customWidth="1"/>
    <col min="4" max="4" width="19.83203125" style="26" customWidth="1"/>
    <col min="5" max="5" width="13.83203125" style="26" customWidth="1"/>
    <col min="6" max="6" width="9.1640625" style="26" customWidth="1"/>
    <col min="7" max="7" width="22.83203125" style="26" customWidth="1"/>
    <col min="8" max="8" width="32" style="24" customWidth="1"/>
    <col min="9" max="9" width="46" style="24" customWidth="1"/>
    <col min="10" max="10" width="19.5" style="24" customWidth="1"/>
    <col min="11" max="11" width="17.6640625" style="24" customWidth="1"/>
    <col min="12" max="12" width="17.6640625" style="27" customWidth="1"/>
    <col min="13" max="13" width="21.6640625" style="24" customWidth="1"/>
    <col min="14" max="14" width="87.83203125" style="24" customWidth="1"/>
    <col min="15" max="15" width="55" style="24" customWidth="1"/>
  </cols>
  <sheetData>
    <row r="1" spans="1:15" s="1" customFormat="1">
      <c r="A1" s="172" t="s">
        <v>0</v>
      </c>
      <c r="B1" s="172"/>
      <c r="C1" s="172"/>
      <c r="D1" s="172"/>
      <c r="E1" s="172"/>
      <c r="F1" s="172"/>
      <c r="G1" s="172"/>
      <c r="H1" s="172"/>
      <c r="I1" s="172"/>
      <c r="J1" s="173" t="s">
        <v>1</v>
      </c>
      <c r="K1" s="173"/>
      <c r="L1" s="173"/>
      <c r="M1" s="173"/>
      <c r="N1" s="173"/>
      <c r="O1" s="173"/>
    </row>
    <row r="2" spans="1:15" s="1" customFormat="1" ht="14.5" customHeight="1">
      <c r="A2" s="172"/>
      <c r="B2" s="172"/>
      <c r="C2" s="172"/>
      <c r="D2" s="172"/>
      <c r="E2" s="172"/>
      <c r="F2" s="172"/>
      <c r="G2" s="172"/>
      <c r="H2" s="172"/>
      <c r="I2" s="172"/>
      <c r="J2" s="173"/>
      <c r="K2" s="173"/>
      <c r="L2" s="173"/>
      <c r="M2" s="173"/>
      <c r="N2" s="173"/>
      <c r="O2" s="173"/>
    </row>
    <row r="3" spans="1:15" s="1" customFormat="1" ht="14.5" customHeight="1">
      <c r="A3" s="172"/>
      <c r="B3" s="172"/>
      <c r="C3" s="172"/>
      <c r="D3" s="172"/>
      <c r="E3" s="172"/>
      <c r="F3" s="172"/>
      <c r="G3" s="172"/>
      <c r="H3" s="172"/>
      <c r="I3" s="172"/>
      <c r="J3" s="173"/>
      <c r="K3" s="173"/>
      <c r="L3" s="173"/>
      <c r="M3" s="173"/>
      <c r="N3" s="173"/>
      <c r="O3" s="173"/>
    </row>
    <row r="4" spans="1:15" s="1" customFormat="1" ht="29">
      <c r="A4" s="2" t="s">
        <v>2</v>
      </c>
      <c r="B4" s="3" t="s">
        <v>3</v>
      </c>
      <c r="C4" s="3" t="s">
        <v>4</v>
      </c>
      <c r="D4" s="3" t="s">
        <v>5</v>
      </c>
      <c r="E4" s="3" t="s">
        <v>6</v>
      </c>
      <c r="F4" s="3" t="s">
        <v>7</v>
      </c>
      <c r="G4" s="3" t="s">
        <v>8</v>
      </c>
      <c r="H4" s="3" t="s">
        <v>9</v>
      </c>
      <c r="I4" s="3" t="s">
        <v>10</v>
      </c>
      <c r="J4" s="4" t="s">
        <v>11</v>
      </c>
      <c r="K4" s="4" t="s">
        <v>12</v>
      </c>
      <c r="L4" s="5" t="s">
        <v>13</v>
      </c>
      <c r="M4" s="4" t="s">
        <v>14</v>
      </c>
      <c r="N4" s="4" t="s">
        <v>15</v>
      </c>
      <c r="O4" s="4" t="s">
        <v>16</v>
      </c>
    </row>
    <row r="5" spans="1:15" s="13" customFormat="1" ht="101.5">
      <c r="A5" s="6">
        <v>14</v>
      </c>
      <c r="B5" s="7" t="s">
        <v>17</v>
      </c>
      <c r="C5" s="8" t="s">
        <v>18</v>
      </c>
      <c r="D5" s="9" t="s">
        <v>19</v>
      </c>
      <c r="E5" s="10">
        <v>2010</v>
      </c>
      <c r="F5" s="10">
        <v>2015</v>
      </c>
      <c r="G5" s="11" t="s">
        <v>20</v>
      </c>
      <c r="H5" s="7" t="s">
        <v>21</v>
      </c>
      <c r="I5" s="8" t="s">
        <v>22</v>
      </c>
      <c r="J5" s="8" t="s">
        <v>23</v>
      </c>
      <c r="K5" s="8" t="s">
        <v>24</v>
      </c>
      <c r="L5" s="12">
        <v>1461</v>
      </c>
      <c r="M5" s="8" t="s">
        <v>25</v>
      </c>
      <c r="N5" s="7" t="s">
        <v>26</v>
      </c>
      <c r="O5" s="8" t="s">
        <v>27</v>
      </c>
    </row>
    <row r="6" spans="1:15" s="1" customFormat="1" ht="145">
      <c r="A6" s="14">
        <v>36</v>
      </c>
      <c r="B6" s="7" t="s">
        <v>28</v>
      </c>
      <c r="C6" s="15" t="s">
        <v>29</v>
      </c>
      <c r="D6" s="10" t="s">
        <v>30</v>
      </c>
      <c r="E6" s="10"/>
      <c r="F6" s="10"/>
      <c r="G6" s="10" t="s">
        <v>31</v>
      </c>
      <c r="H6" s="7" t="s">
        <v>32</v>
      </c>
      <c r="I6" s="7" t="s">
        <v>33</v>
      </c>
      <c r="J6" s="7" t="s">
        <v>34</v>
      </c>
      <c r="K6" s="7" t="s">
        <v>35</v>
      </c>
      <c r="L6" s="16">
        <v>790</v>
      </c>
      <c r="M6" s="7" t="s">
        <v>36</v>
      </c>
      <c r="N6" s="7" t="s">
        <v>37</v>
      </c>
      <c r="O6" s="7" t="s">
        <v>38</v>
      </c>
    </row>
    <row r="7" spans="1:15" s="17" customFormat="1" ht="145">
      <c r="A7" s="6">
        <v>21</v>
      </c>
      <c r="B7" s="7" t="s">
        <v>39</v>
      </c>
      <c r="C7" s="8" t="s">
        <v>40</v>
      </c>
      <c r="D7" s="9" t="s">
        <v>41</v>
      </c>
      <c r="E7" s="10">
        <v>2008</v>
      </c>
      <c r="F7" s="10">
        <v>2014</v>
      </c>
      <c r="G7" s="9" t="s">
        <v>42</v>
      </c>
      <c r="H7" s="8" t="s">
        <v>43</v>
      </c>
      <c r="I7" s="8" t="s">
        <v>44</v>
      </c>
      <c r="J7" s="8" t="s">
        <v>45</v>
      </c>
      <c r="K7" s="8" t="s">
        <v>46</v>
      </c>
      <c r="L7" s="12">
        <v>730</v>
      </c>
      <c r="M7" s="15" t="s">
        <v>47</v>
      </c>
      <c r="N7" s="7" t="s">
        <v>48</v>
      </c>
      <c r="O7" s="8" t="s">
        <v>49</v>
      </c>
    </row>
    <row r="8" spans="1:15" s="17" customFormat="1" ht="232">
      <c r="A8" s="18">
        <v>68</v>
      </c>
      <c r="B8" s="8" t="s">
        <v>51</v>
      </c>
      <c r="C8" s="8" t="s">
        <v>52</v>
      </c>
      <c r="D8" s="9" t="s">
        <v>53</v>
      </c>
      <c r="E8" s="9">
        <v>2011</v>
      </c>
      <c r="F8" s="9"/>
      <c r="G8" s="9" t="s">
        <v>54</v>
      </c>
      <c r="H8" s="8" t="s">
        <v>55</v>
      </c>
      <c r="I8" s="8" t="s">
        <v>56</v>
      </c>
      <c r="J8" s="8" t="s">
        <v>57</v>
      </c>
      <c r="K8" s="8" t="s">
        <v>58</v>
      </c>
      <c r="L8" s="12">
        <v>545</v>
      </c>
      <c r="M8" s="8" t="s">
        <v>59</v>
      </c>
      <c r="N8" s="8" t="s">
        <v>60</v>
      </c>
      <c r="O8" s="8" t="s">
        <v>61</v>
      </c>
    </row>
    <row r="9" spans="1:15" s="17" customFormat="1" ht="101.5">
      <c r="A9" s="11">
        <v>98</v>
      </c>
      <c r="B9" s="7"/>
      <c r="C9" s="7" t="s">
        <v>62</v>
      </c>
      <c r="D9" s="11" t="s">
        <v>50</v>
      </c>
      <c r="E9" s="11">
        <v>2008</v>
      </c>
      <c r="F9" s="11"/>
      <c r="G9" s="11" t="s">
        <v>63</v>
      </c>
      <c r="H9" s="7" t="s">
        <v>64</v>
      </c>
      <c r="I9" s="7" t="s">
        <v>65</v>
      </c>
      <c r="J9" s="7" t="s">
        <v>66</v>
      </c>
      <c r="K9" s="7" t="s">
        <v>67</v>
      </c>
      <c r="L9" s="16">
        <v>365</v>
      </c>
      <c r="M9" s="7" t="s">
        <v>68</v>
      </c>
      <c r="N9" s="7" t="s">
        <v>69</v>
      </c>
      <c r="O9" s="7"/>
    </row>
    <row r="10" spans="1:15" s="17" customFormat="1" ht="87">
      <c r="A10" s="11">
        <v>85</v>
      </c>
      <c r="B10" s="7" t="s">
        <v>70</v>
      </c>
      <c r="C10" s="8" t="s">
        <v>71</v>
      </c>
      <c r="D10" s="11" t="s">
        <v>72</v>
      </c>
      <c r="E10" s="11">
        <v>2010</v>
      </c>
      <c r="F10" s="10"/>
      <c r="G10" s="11" t="s">
        <v>73</v>
      </c>
      <c r="H10" s="7" t="s">
        <v>74</v>
      </c>
      <c r="I10" s="7" t="s">
        <v>75</v>
      </c>
      <c r="J10" s="7" t="s">
        <v>76</v>
      </c>
      <c r="K10" s="7" t="s">
        <v>77</v>
      </c>
      <c r="L10" s="16">
        <v>300</v>
      </c>
      <c r="M10" s="7" t="s">
        <v>78</v>
      </c>
      <c r="N10" s="7" t="s">
        <v>79</v>
      </c>
      <c r="O10" s="7" t="s">
        <v>80</v>
      </c>
    </row>
    <row r="11" spans="1:15" s="17" customFormat="1" ht="203">
      <c r="A11" s="18">
        <v>102</v>
      </c>
      <c r="B11" s="8" t="s">
        <v>81</v>
      </c>
      <c r="C11" s="8" t="s">
        <v>82</v>
      </c>
      <c r="D11" s="9" t="s">
        <v>50</v>
      </c>
      <c r="E11" s="9">
        <v>2011</v>
      </c>
      <c r="F11" s="9"/>
      <c r="G11" s="9" t="s">
        <v>83</v>
      </c>
      <c r="H11" s="8" t="s">
        <v>84</v>
      </c>
      <c r="I11" s="8" t="s">
        <v>85</v>
      </c>
      <c r="J11" s="8" t="s">
        <v>86</v>
      </c>
      <c r="K11" s="8" t="s">
        <v>87</v>
      </c>
      <c r="L11" s="12">
        <v>273</v>
      </c>
      <c r="M11" s="8" t="s">
        <v>88</v>
      </c>
      <c r="N11" s="8" t="s">
        <v>89</v>
      </c>
      <c r="O11" s="8"/>
    </row>
    <row r="12" spans="1:15" s="17" customFormat="1" ht="159.5">
      <c r="A12" s="11">
        <v>5</v>
      </c>
      <c r="B12" s="7" t="s">
        <v>90</v>
      </c>
      <c r="C12" s="8" t="s">
        <v>91</v>
      </c>
      <c r="D12" s="10" t="s">
        <v>92</v>
      </c>
      <c r="E12" s="10">
        <v>1998</v>
      </c>
      <c r="F12" s="10">
        <v>2008</v>
      </c>
      <c r="G12" s="10" t="s">
        <v>93</v>
      </c>
      <c r="H12" s="7" t="s">
        <v>94</v>
      </c>
      <c r="I12" s="7" t="s">
        <v>95</v>
      </c>
      <c r="J12" s="7" t="s">
        <v>96</v>
      </c>
      <c r="K12" s="7" t="s">
        <v>97</v>
      </c>
      <c r="L12" s="16">
        <v>180</v>
      </c>
      <c r="M12" s="7" t="s">
        <v>98</v>
      </c>
      <c r="N12" s="7" t="s">
        <v>99</v>
      </c>
      <c r="O12" s="15"/>
    </row>
    <row r="13" spans="1:15" s="17" customFormat="1" ht="72.5">
      <c r="A13" s="19">
        <v>7</v>
      </c>
      <c r="B13" s="7" t="s">
        <v>100</v>
      </c>
      <c r="C13" s="8" t="s">
        <v>101</v>
      </c>
      <c r="D13" s="11" t="s">
        <v>92</v>
      </c>
      <c r="E13" s="11">
        <v>2008</v>
      </c>
      <c r="F13" s="10"/>
      <c r="G13" s="11" t="s">
        <v>83</v>
      </c>
      <c r="H13" s="7" t="s">
        <v>102</v>
      </c>
      <c r="I13" s="7" t="s">
        <v>103</v>
      </c>
      <c r="J13" s="8"/>
      <c r="K13" s="8" t="s">
        <v>104</v>
      </c>
      <c r="L13" s="12">
        <v>180</v>
      </c>
      <c r="M13" s="8"/>
      <c r="N13" s="7" t="s">
        <v>105</v>
      </c>
      <c r="O13" s="8"/>
    </row>
    <row r="14" spans="1:15" s="17" customFormat="1" ht="72.5">
      <c r="A14" s="20">
        <v>23</v>
      </c>
      <c r="B14" s="7" t="s">
        <v>106</v>
      </c>
      <c r="C14" s="8" t="s">
        <v>107</v>
      </c>
      <c r="D14" s="11" t="s">
        <v>108</v>
      </c>
      <c r="E14" s="11">
        <v>2009</v>
      </c>
      <c r="F14" s="11"/>
      <c r="G14" s="11" t="s">
        <v>109</v>
      </c>
      <c r="H14" s="7" t="s">
        <v>110</v>
      </c>
      <c r="I14" s="7" t="s">
        <v>111</v>
      </c>
      <c r="J14" s="7" t="s">
        <v>112</v>
      </c>
      <c r="K14" s="7" t="s">
        <v>113</v>
      </c>
      <c r="L14" s="16">
        <v>180</v>
      </c>
      <c r="M14" s="7" t="s">
        <v>114</v>
      </c>
      <c r="N14" s="7" t="s">
        <v>115</v>
      </c>
      <c r="O14" s="7"/>
    </row>
    <row r="15" spans="1:15" s="22" customFormat="1" ht="87">
      <c r="A15" s="21">
        <v>67</v>
      </c>
      <c r="B15" s="15"/>
      <c r="C15" s="8" t="s">
        <v>116</v>
      </c>
      <c r="D15" s="11" t="s">
        <v>117</v>
      </c>
      <c r="E15" s="10">
        <v>2010</v>
      </c>
      <c r="F15" s="10"/>
      <c r="G15" s="11" t="s">
        <v>118</v>
      </c>
      <c r="H15" s="7" t="s">
        <v>119</v>
      </c>
      <c r="I15" s="8" t="s">
        <v>120</v>
      </c>
      <c r="J15" s="7" t="s">
        <v>121</v>
      </c>
      <c r="K15" s="7" t="s">
        <v>122</v>
      </c>
      <c r="L15" s="16">
        <v>180</v>
      </c>
      <c r="M15" s="7" t="s">
        <v>123</v>
      </c>
      <c r="N15" s="7" t="s">
        <v>124</v>
      </c>
      <c r="O15" s="7" t="s">
        <v>125</v>
      </c>
    </row>
    <row r="16" spans="1:15" s="126" customFormat="1" ht="174">
      <c r="A16" s="123">
        <v>3</v>
      </c>
      <c r="B16" s="124" t="s">
        <v>126</v>
      </c>
      <c r="C16" s="124" t="s">
        <v>127</v>
      </c>
      <c r="D16" s="123" t="s">
        <v>92</v>
      </c>
      <c r="E16" s="123">
        <v>2010</v>
      </c>
      <c r="F16" s="123" t="s">
        <v>128</v>
      </c>
      <c r="G16" s="123" t="s">
        <v>129</v>
      </c>
      <c r="H16" s="124" t="s">
        <v>130</v>
      </c>
      <c r="I16" s="124" t="s">
        <v>131</v>
      </c>
      <c r="J16" s="124" t="s">
        <v>132</v>
      </c>
      <c r="K16" s="124" t="s">
        <v>133</v>
      </c>
      <c r="L16" s="125">
        <v>14</v>
      </c>
      <c r="M16" s="124" t="s">
        <v>134</v>
      </c>
      <c r="N16" s="124" t="s">
        <v>135</v>
      </c>
      <c r="O16" s="124" t="s">
        <v>136</v>
      </c>
    </row>
    <row r="17" spans="1:15" s="23" customFormat="1" ht="116">
      <c r="A17" s="14">
        <v>71</v>
      </c>
      <c r="B17" s="7"/>
      <c r="C17" s="7" t="s">
        <v>137</v>
      </c>
      <c r="D17" s="11" t="s">
        <v>53</v>
      </c>
      <c r="E17" s="11">
        <v>2011</v>
      </c>
      <c r="F17" s="11"/>
      <c r="G17" s="11" t="s">
        <v>138</v>
      </c>
      <c r="H17" s="7" t="s">
        <v>139</v>
      </c>
      <c r="I17" s="7" t="s">
        <v>140</v>
      </c>
      <c r="J17" s="7" t="s">
        <v>141</v>
      </c>
      <c r="K17" s="7" t="s">
        <v>142</v>
      </c>
      <c r="L17" s="16">
        <v>14</v>
      </c>
      <c r="M17" s="7" t="s">
        <v>143</v>
      </c>
      <c r="N17" s="7" t="s">
        <v>144</v>
      </c>
      <c r="O17" s="7"/>
    </row>
    <row r="18" spans="1:15" s="25" customFormat="1">
      <c r="A18" s="87" t="s">
        <v>215</v>
      </c>
      <c r="B18" s="88" t="s">
        <v>190</v>
      </c>
      <c r="C18" s="88" t="s">
        <v>211</v>
      </c>
      <c r="D18" s="87" t="s">
        <v>92</v>
      </c>
      <c r="E18" s="87"/>
      <c r="F18" s="87"/>
      <c r="G18" s="87"/>
      <c r="H18" s="88"/>
      <c r="I18" s="88" t="s">
        <v>247</v>
      </c>
      <c r="J18" s="88"/>
      <c r="K18" s="88" t="s">
        <v>231</v>
      </c>
      <c r="L18" s="90">
        <v>12</v>
      </c>
      <c r="M18" s="88"/>
      <c r="N18" s="88"/>
      <c r="O18" s="88"/>
    </row>
    <row r="19" spans="1:15" s="32" customFormat="1" ht="77.5">
      <c r="A19" s="87" t="s">
        <v>216</v>
      </c>
      <c r="B19" s="88" t="s">
        <v>191</v>
      </c>
      <c r="C19" s="88" t="s">
        <v>214</v>
      </c>
      <c r="D19" s="87" t="s">
        <v>108</v>
      </c>
      <c r="E19" s="87"/>
      <c r="F19" s="87"/>
      <c r="G19" s="87"/>
      <c r="H19" s="88"/>
      <c r="I19" s="88" t="s">
        <v>257</v>
      </c>
      <c r="J19" s="88"/>
      <c r="K19" s="88" t="s">
        <v>232</v>
      </c>
      <c r="L19" s="90">
        <v>607</v>
      </c>
      <c r="M19" s="88"/>
      <c r="N19" s="88"/>
      <c r="O19" s="88"/>
    </row>
    <row r="20" spans="1:15" s="32" customFormat="1" ht="62">
      <c r="A20" s="87" t="s">
        <v>217</v>
      </c>
      <c r="B20" s="88" t="s">
        <v>192</v>
      </c>
      <c r="C20" s="88" t="s">
        <v>192</v>
      </c>
      <c r="D20" s="87" t="s">
        <v>108</v>
      </c>
      <c r="E20" s="87"/>
      <c r="F20" s="87"/>
      <c r="G20" s="87"/>
      <c r="H20" s="88"/>
      <c r="I20" s="88" t="s">
        <v>248</v>
      </c>
      <c r="J20" s="88"/>
      <c r="K20" s="88" t="s">
        <v>233</v>
      </c>
      <c r="L20" s="90">
        <v>996</v>
      </c>
      <c r="M20" s="88"/>
      <c r="N20" s="88"/>
      <c r="O20" s="88"/>
    </row>
    <row r="21" spans="1:15" s="32" customFormat="1" ht="77.5">
      <c r="A21" s="87" t="s">
        <v>218</v>
      </c>
      <c r="B21" s="88" t="s">
        <v>193</v>
      </c>
      <c r="C21" s="88" t="s">
        <v>193</v>
      </c>
      <c r="D21" s="87" t="s">
        <v>108</v>
      </c>
      <c r="E21" s="87"/>
      <c r="F21" s="87"/>
      <c r="G21" s="87"/>
      <c r="H21" s="88"/>
      <c r="I21" s="88" t="s">
        <v>249</v>
      </c>
      <c r="J21" s="88"/>
      <c r="K21" s="88" t="s">
        <v>234</v>
      </c>
      <c r="L21" s="90">
        <v>88</v>
      </c>
      <c r="M21" s="88"/>
      <c r="N21" s="88"/>
      <c r="O21" s="88"/>
    </row>
    <row r="22" spans="1:15" s="32" customFormat="1" ht="201.5">
      <c r="A22" s="87" t="s">
        <v>219</v>
      </c>
      <c r="B22" s="88" t="s">
        <v>194</v>
      </c>
      <c r="C22" s="88" t="s">
        <v>212</v>
      </c>
      <c r="D22" s="87" t="s">
        <v>108</v>
      </c>
      <c r="E22" s="87"/>
      <c r="F22" s="87"/>
      <c r="G22" s="87"/>
      <c r="H22" s="88"/>
      <c r="I22" s="88" t="s">
        <v>258</v>
      </c>
      <c r="J22" s="88"/>
      <c r="K22" s="88" t="s">
        <v>235</v>
      </c>
      <c r="L22" s="90">
        <v>1020</v>
      </c>
      <c r="M22" s="88"/>
      <c r="N22" s="88"/>
      <c r="O22" s="88"/>
    </row>
    <row r="23" spans="1:15" s="32" customFormat="1" ht="77.5">
      <c r="A23" s="87" t="s">
        <v>220</v>
      </c>
      <c r="B23" s="88" t="s">
        <v>195</v>
      </c>
      <c r="C23" s="88" t="s">
        <v>213</v>
      </c>
      <c r="D23" s="87" t="s">
        <v>108</v>
      </c>
      <c r="E23" s="87"/>
      <c r="F23" s="87"/>
      <c r="G23" s="87"/>
      <c r="H23" s="88"/>
      <c r="I23" s="88" t="s">
        <v>259</v>
      </c>
      <c r="J23" s="88"/>
      <c r="K23" s="88" t="s">
        <v>236</v>
      </c>
      <c r="L23" s="90">
        <v>576</v>
      </c>
      <c r="M23" s="88"/>
      <c r="N23" s="88"/>
      <c r="O23" s="88"/>
    </row>
    <row r="24" spans="1:15" s="32" customFormat="1" ht="124">
      <c r="A24" s="87" t="s">
        <v>221</v>
      </c>
      <c r="B24" s="88" t="s">
        <v>196</v>
      </c>
      <c r="C24" s="88" t="s">
        <v>196</v>
      </c>
      <c r="D24" s="87" t="s">
        <v>108</v>
      </c>
      <c r="E24" s="87"/>
      <c r="F24" s="87"/>
      <c r="G24" s="87"/>
      <c r="H24" s="88"/>
      <c r="I24" s="88" t="s">
        <v>260</v>
      </c>
      <c r="J24" s="88"/>
      <c r="K24" s="88" t="s">
        <v>237</v>
      </c>
      <c r="L24" s="90">
        <v>45</v>
      </c>
      <c r="M24" s="88"/>
      <c r="N24" s="88"/>
      <c r="O24" s="88"/>
    </row>
    <row r="25" spans="1:15" s="32" customFormat="1" ht="124">
      <c r="A25" s="87" t="s">
        <v>222</v>
      </c>
      <c r="B25" s="88" t="s">
        <v>197</v>
      </c>
      <c r="C25" s="88"/>
      <c r="D25" s="87" t="s">
        <v>206</v>
      </c>
      <c r="E25" s="87"/>
      <c r="F25" s="87"/>
      <c r="G25" s="87"/>
      <c r="H25" s="88"/>
      <c r="I25" s="88" t="s">
        <v>261</v>
      </c>
      <c r="J25" s="88"/>
      <c r="K25" s="88" t="s">
        <v>238</v>
      </c>
      <c r="L25" s="90">
        <v>1027</v>
      </c>
      <c r="M25" s="88"/>
      <c r="N25" s="88"/>
      <c r="O25" s="88"/>
    </row>
    <row r="26" spans="1:15" s="32" customFormat="1" ht="31">
      <c r="A26" s="87" t="s">
        <v>223</v>
      </c>
      <c r="B26" s="88" t="s">
        <v>198</v>
      </c>
      <c r="C26" s="88" t="s">
        <v>198</v>
      </c>
      <c r="D26" s="87" t="s">
        <v>207</v>
      </c>
      <c r="E26" s="87"/>
      <c r="F26" s="87"/>
      <c r="G26" s="87"/>
      <c r="H26" s="88"/>
      <c r="I26" s="88" t="s">
        <v>250</v>
      </c>
      <c r="J26" s="88"/>
      <c r="K26" s="88" t="s">
        <v>239</v>
      </c>
      <c r="L26" s="90">
        <v>1010</v>
      </c>
      <c r="M26" s="88"/>
      <c r="N26" s="88"/>
      <c r="O26" s="88"/>
    </row>
    <row r="27" spans="1:15" s="32" customFormat="1" ht="77.5">
      <c r="A27" s="87" t="s">
        <v>224</v>
      </c>
      <c r="B27" s="88" t="s">
        <v>199</v>
      </c>
      <c r="C27" s="88" t="s">
        <v>199</v>
      </c>
      <c r="D27" s="87" t="s">
        <v>207</v>
      </c>
      <c r="E27" s="87"/>
      <c r="F27" s="87"/>
      <c r="G27" s="87"/>
      <c r="H27" s="88"/>
      <c r="I27" s="88" t="s">
        <v>251</v>
      </c>
      <c r="J27" s="88"/>
      <c r="K27" s="88" t="s">
        <v>240</v>
      </c>
      <c r="L27" s="90">
        <v>256</v>
      </c>
      <c r="M27" s="88"/>
      <c r="N27" s="88"/>
      <c r="O27" s="88"/>
    </row>
    <row r="28" spans="1:15" s="32" customFormat="1" ht="93">
      <c r="A28" s="87" t="s">
        <v>225</v>
      </c>
      <c r="B28" s="88" t="s">
        <v>200</v>
      </c>
      <c r="C28" s="88" t="s">
        <v>200</v>
      </c>
      <c r="D28" s="87" t="s">
        <v>208</v>
      </c>
      <c r="E28" s="87"/>
      <c r="F28" s="87"/>
      <c r="G28" s="87"/>
      <c r="H28" s="88"/>
      <c r="I28" s="88" t="s">
        <v>252</v>
      </c>
      <c r="J28" s="88"/>
      <c r="K28" s="88" t="s">
        <v>241</v>
      </c>
      <c r="L28" s="90">
        <v>1080</v>
      </c>
      <c r="M28" s="88"/>
      <c r="N28" s="88"/>
      <c r="O28" s="88"/>
    </row>
    <row r="29" spans="1:15" s="32" customFormat="1" ht="31">
      <c r="A29" s="87" t="s">
        <v>226</v>
      </c>
      <c r="B29" s="88" t="s">
        <v>201</v>
      </c>
      <c r="C29" s="88" t="s">
        <v>201</v>
      </c>
      <c r="D29" s="87" t="s">
        <v>209</v>
      </c>
      <c r="E29" s="87"/>
      <c r="F29" s="87"/>
      <c r="G29" s="87"/>
      <c r="H29" s="88"/>
      <c r="I29" s="88" t="s">
        <v>253</v>
      </c>
      <c r="J29" s="88"/>
      <c r="K29" s="88" t="s">
        <v>242</v>
      </c>
      <c r="L29" s="90">
        <v>535</v>
      </c>
      <c r="M29" s="88"/>
      <c r="N29" s="88"/>
      <c r="O29" s="88"/>
    </row>
    <row r="30" spans="1:15" s="32" customFormat="1" ht="93">
      <c r="A30" s="87" t="s">
        <v>227</v>
      </c>
      <c r="B30" s="88" t="s">
        <v>202</v>
      </c>
      <c r="C30" s="88" t="s">
        <v>202</v>
      </c>
      <c r="D30" s="87" t="s">
        <v>72</v>
      </c>
      <c r="E30" s="87"/>
      <c r="F30" s="87"/>
      <c r="G30" s="87"/>
      <c r="H30" s="88"/>
      <c r="I30" s="88" t="s">
        <v>262</v>
      </c>
      <c r="J30" s="88"/>
      <c r="K30" s="88" t="s">
        <v>243</v>
      </c>
      <c r="L30" s="90">
        <v>58</v>
      </c>
      <c r="M30" s="88"/>
      <c r="N30" s="88"/>
      <c r="O30" s="88"/>
    </row>
    <row r="31" spans="1:15" s="32" customFormat="1" ht="46.5">
      <c r="A31" s="87" t="s">
        <v>228</v>
      </c>
      <c r="B31" s="88" t="s">
        <v>203</v>
      </c>
      <c r="C31" s="88" t="s">
        <v>203</v>
      </c>
      <c r="D31" s="87" t="s">
        <v>210</v>
      </c>
      <c r="E31" s="87"/>
      <c r="F31" s="87"/>
      <c r="G31" s="87"/>
      <c r="H31" s="88"/>
      <c r="I31" s="88" t="s">
        <v>254</v>
      </c>
      <c r="J31" s="88"/>
      <c r="K31" s="88" t="s">
        <v>244</v>
      </c>
      <c r="L31" s="90">
        <v>51</v>
      </c>
      <c r="M31" s="88"/>
      <c r="N31" s="88"/>
      <c r="O31" s="88"/>
    </row>
    <row r="32" spans="1:15" s="32" customFormat="1" ht="93">
      <c r="A32" s="87" t="s">
        <v>229</v>
      </c>
      <c r="B32" s="88" t="s">
        <v>204</v>
      </c>
      <c r="C32" s="88" t="s">
        <v>204</v>
      </c>
      <c r="D32" s="87" t="s">
        <v>210</v>
      </c>
      <c r="E32" s="87"/>
      <c r="F32" s="87"/>
      <c r="G32" s="87"/>
      <c r="H32" s="88"/>
      <c r="I32" s="88" t="s">
        <v>255</v>
      </c>
      <c r="J32" s="88"/>
      <c r="K32" s="88" t="s">
        <v>245</v>
      </c>
      <c r="L32" s="90">
        <v>1985</v>
      </c>
      <c r="M32" s="88"/>
      <c r="N32" s="88"/>
      <c r="O32" s="88"/>
    </row>
    <row r="33" spans="1:15" s="32" customFormat="1" ht="77.5">
      <c r="A33" s="87" t="s">
        <v>230</v>
      </c>
      <c r="B33" s="88" t="s">
        <v>205</v>
      </c>
      <c r="C33" s="88" t="s">
        <v>205</v>
      </c>
      <c r="D33" s="87" t="s">
        <v>50</v>
      </c>
      <c r="E33" s="87"/>
      <c r="F33" s="87"/>
      <c r="G33" s="87"/>
      <c r="H33" s="88"/>
      <c r="I33" s="88" t="s">
        <v>256</v>
      </c>
      <c r="J33" s="88"/>
      <c r="K33" s="88" t="s">
        <v>246</v>
      </c>
      <c r="L33" s="90">
        <v>175</v>
      </c>
      <c r="M33" s="88"/>
      <c r="N33" s="88"/>
      <c r="O33" s="88"/>
    </row>
    <row r="34" spans="1:15" s="32" customFormat="1">
      <c r="A34" s="87"/>
      <c r="B34" s="88"/>
      <c r="C34" s="88"/>
      <c r="D34" s="87"/>
      <c r="E34" s="87"/>
      <c r="F34" s="87"/>
      <c r="G34" s="87"/>
      <c r="H34" s="88"/>
      <c r="I34" s="88"/>
      <c r="J34" s="88"/>
      <c r="K34" s="88"/>
      <c r="L34" s="90"/>
      <c r="M34" s="88"/>
      <c r="N34" s="88"/>
      <c r="O34" s="88"/>
    </row>
    <row r="35" spans="1:15" s="32" customFormat="1">
      <c r="A35" s="87"/>
      <c r="B35" s="88"/>
      <c r="C35" s="88"/>
      <c r="D35" s="87"/>
      <c r="E35" s="87"/>
      <c r="F35" s="87"/>
      <c r="G35" s="87"/>
      <c r="H35" s="88"/>
      <c r="I35" s="88"/>
      <c r="J35" s="88"/>
      <c r="K35" s="88"/>
      <c r="L35" s="90"/>
      <c r="M35" s="88"/>
      <c r="N35" s="88"/>
      <c r="O35" s="88"/>
    </row>
    <row r="36" spans="1:15" s="32" customFormat="1">
      <c r="A36" s="87"/>
      <c r="B36" s="88"/>
      <c r="C36" s="88"/>
      <c r="D36" s="87"/>
      <c r="E36" s="87"/>
      <c r="F36" s="87"/>
      <c r="G36" s="87"/>
      <c r="H36" s="88"/>
      <c r="I36" s="88"/>
      <c r="J36" s="88"/>
      <c r="K36" s="88"/>
      <c r="L36" s="90"/>
      <c r="M36" s="88"/>
      <c r="N36" s="88"/>
      <c r="O36" s="88"/>
    </row>
    <row r="37" spans="1:15">
      <c r="A37" s="41"/>
      <c r="B37" s="89"/>
      <c r="C37" s="89"/>
      <c r="D37" s="41"/>
      <c r="E37" s="41"/>
      <c r="F37" s="41"/>
      <c r="G37" s="41"/>
      <c r="H37" s="89"/>
      <c r="I37" s="89"/>
      <c r="J37" s="89"/>
      <c r="K37" s="89"/>
      <c r="L37" s="91"/>
      <c r="M37" s="89"/>
      <c r="N37" s="89"/>
      <c r="O37" s="89"/>
    </row>
    <row r="38" spans="1:15">
      <c r="A38" s="41"/>
      <c r="B38" s="89"/>
      <c r="C38" s="89"/>
      <c r="D38" s="41"/>
      <c r="E38" s="41"/>
      <c r="F38" s="41"/>
      <c r="G38" s="41"/>
      <c r="H38" s="89"/>
      <c r="I38" s="89"/>
      <c r="J38" s="89"/>
      <c r="K38" s="89"/>
      <c r="L38" s="91"/>
      <c r="M38" s="89"/>
      <c r="N38" s="89"/>
      <c r="O38" s="89"/>
    </row>
    <row r="39" spans="1:15">
      <c r="A39" s="41"/>
      <c r="B39" s="89"/>
      <c r="C39" s="89"/>
      <c r="D39" s="41"/>
      <c r="E39" s="41"/>
      <c r="F39" s="41"/>
      <c r="G39" s="41"/>
      <c r="H39" s="89"/>
      <c r="I39" s="89"/>
      <c r="J39" s="89"/>
      <c r="K39" s="89"/>
      <c r="L39" s="91"/>
      <c r="M39" s="89"/>
      <c r="N39" s="89"/>
      <c r="O39" s="89"/>
    </row>
    <row r="40" spans="1:15">
      <c r="A40" s="41"/>
      <c r="B40" s="89"/>
      <c r="C40" s="89"/>
      <c r="D40" s="41"/>
      <c r="E40" s="41"/>
      <c r="F40" s="41"/>
      <c r="G40" s="41"/>
      <c r="H40" s="89"/>
      <c r="I40" s="89"/>
      <c r="J40" s="89"/>
      <c r="K40" s="89"/>
      <c r="L40" s="91"/>
      <c r="M40" s="89"/>
      <c r="N40" s="89"/>
      <c r="O40" s="89"/>
    </row>
    <row r="41" spans="1:15">
      <c r="A41" s="41"/>
      <c r="B41" s="89"/>
      <c r="C41" s="89"/>
      <c r="D41" s="41"/>
      <c r="E41" s="41"/>
      <c r="F41" s="41"/>
      <c r="G41" s="41"/>
      <c r="H41" s="89"/>
      <c r="I41" s="89"/>
      <c r="J41" s="89"/>
      <c r="K41" s="89"/>
      <c r="L41" s="91"/>
      <c r="M41" s="89"/>
      <c r="N41" s="89"/>
      <c r="O41" s="89"/>
    </row>
    <row r="42" spans="1:15">
      <c r="A42" s="41"/>
      <c r="B42" s="89"/>
      <c r="C42" s="89"/>
      <c r="D42" s="41"/>
      <c r="E42" s="41"/>
      <c r="F42" s="41"/>
      <c r="G42" s="41"/>
      <c r="H42" s="89"/>
      <c r="I42" s="89"/>
      <c r="J42" s="89"/>
      <c r="K42" s="89"/>
      <c r="L42" s="91"/>
      <c r="M42" s="89"/>
      <c r="N42" s="89"/>
      <c r="O42" s="89"/>
    </row>
    <row r="43" spans="1:15">
      <c r="A43" s="41"/>
      <c r="B43" s="89"/>
      <c r="C43" s="89"/>
      <c r="D43" s="41"/>
      <c r="E43" s="41"/>
      <c r="F43" s="41"/>
      <c r="G43" s="41"/>
      <c r="H43" s="89"/>
      <c r="I43" s="89"/>
      <c r="J43" s="89"/>
      <c r="K43" s="89"/>
      <c r="L43" s="91"/>
      <c r="M43" s="89"/>
      <c r="N43" s="89"/>
      <c r="O43" s="89"/>
    </row>
    <row r="44" spans="1:15">
      <c r="A44" s="41"/>
      <c r="B44" s="89"/>
      <c r="C44" s="89"/>
      <c r="D44" s="41"/>
      <c r="E44" s="41"/>
      <c r="F44" s="41"/>
      <c r="G44" s="41"/>
      <c r="H44" s="89"/>
      <c r="I44" s="89"/>
      <c r="J44" s="89"/>
      <c r="K44" s="89"/>
      <c r="L44" s="91"/>
      <c r="M44" s="89"/>
      <c r="N44" s="89"/>
      <c r="O44" s="89"/>
    </row>
    <row r="45" spans="1:15">
      <c r="A45" s="41"/>
      <c r="B45" s="89"/>
      <c r="C45" s="89"/>
      <c r="D45" s="41"/>
      <c r="E45" s="41"/>
      <c r="F45" s="41"/>
      <c r="G45" s="41"/>
      <c r="H45" s="89"/>
      <c r="I45" s="89"/>
      <c r="J45" s="89"/>
      <c r="K45" s="89"/>
      <c r="L45" s="91"/>
      <c r="M45" s="89"/>
      <c r="N45" s="89"/>
      <c r="O45" s="89"/>
    </row>
    <row r="46" spans="1:15">
      <c r="A46" s="41"/>
      <c r="B46" s="89"/>
      <c r="C46" s="89"/>
      <c r="D46" s="41"/>
      <c r="E46" s="41"/>
      <c r="F46" s="41"/>
      <c r="G46" s="41"/>
      <c r="H46" s="89"/>
      <c r="I46" s="89"/>
      <c r="J46" s="89"/>
      <c r="K46" s="89"/>
      <c r="L46" s="91"/>
      <c r="M46" s="89"/>
      <c r="N46" s="89"/>
      <c r="O46" s="89"/>
    </row>
    <row r="47" spans="1:15">
      <c r="A47" s="41"/>
      <c r="B47" s="89"/>
      <c r="C47" s="89"/>
      <c r="D47" s="41"/>
      <c r="E47" s="41"/>
      <c r="F47" s="41"/>
      <c r="G47" s="41"/>
      <c r="H47" s="89"/>
      <c r="I47" s="89"/>
      <c r="J47" s="89"/>
      <c r="K47" s="89"/>
      <c r="L47" s="91"/>
      <c r="M47" s="89"/>
      <c r="N47" s="89"/>
      <c r="O47" s="89"/>
    </row>
    <row r="48" spans="1:15">
      <c r="A48" s="41"/>
      <c r="B48" s="89"/>
      <c r="C48" s="89"/>
      <c r="D48" s="41"/>
      <c r="E48" s="41"/>
      <c r="F48" s="41"/>
      <c r="G48" s="41"/>
      <c r="H48" s="89"/>
      <c r="I48" s="89"/>
      <c r="J48" s="89"/>
      <c r="K48" s="89"/>
      <c r="L48" s="91"/>
      <c r="M48" s="89"/>
      <c r="N48" s="89"/>
      <c r="O48" s="89"/>
    </row>
    <row r="49" spans="1:15">
      <c r="A49" s="41"/>
      <c r="B49" s="89"/>
      <c r="C49" s="89"/>
      <c r="D49" s="41"/>
      <c r="E49" s="41"/>
      <c r="F49" s="41"/>
      <c r="G49" s="41"/>
      <c r="H49" s="89"/>
      <c r="I49" s="89"/>
      <c r="J49" s="89"/>
      <c r="K49" s="89"/>
      <c r="L49" s="91"/>
      <c r="M49" s="89"/>
      <c r="N49" s="89"/>
      <c r="O49" s="89"/>
    </row>
    <row r="50" spans="1:15">
      <c r="A50" s="41"/>
      <c r="B50" s="89"/>
      <c r="C50" s="89"/>
      <c r="D50" s="41"/>
      <c r="E50" s="41"/>
      <c r="F50" s="41"/>
      <c r="G50" s="41"/>
      <c r="H50" s="89"/>
      <c r="I50" s="89"/>
      <c r="J50" s="89"/>
      <c r="K50" s="89"/>
      <c r="L50" s="91"/>
      <c r="M50" s="89"/>
      <c r="N50" s="89"/>
      <c r="O50" s="89"/>
    </row>
    <row r="51" spans="1:15">
      <c r="A51" s="41"/>
      <c r="B51" s="89"/>
      <c r="C51" s="89"/>
      <c r="D51" s="41"/>
      <c r="E51" s="41"/>
      <c r="F51" s="41"/>
      <c r="G51" s="41"/>
      <c r="H51" s="89"/>
      <c r="I51" s="89"/>
      <c r="J51" s="89"/>
      <c r="K51" s="89"/>
      <c r="L51" s="91"/>
      <c r="M51" s="89"/>
      <c r="N51" s="89"/>
      <c r="O51" s="89"/>
    </row>
  </sheetData>
  <mergeCells count="2">
    <mergeCell ref="A1:I3"/>
    <mergeCell ref="J1:O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65D4-F45F-AE4C-8741-CDC0B073B96F}">
  <dimension ref="B2:N55"/>
  <sheetViews>
    <sheetView showGridLines="0" zoomScale="92" zoomScaleNormal="100" workbookViewId="0">
      <selection activeCell="L131" sqref="L131"/>
    </sheetView>
  </sheetViews>
  <sheetFormatPr defaultColWidth="10.6640625" defaultRowHeight="15.5"/>
  <cols>
    <col min="1" max="1" width="6.6640625" customWidth="1"/>
    <col min="2" max="2" width="28.6640625" customWidth="1"/>
    <col min="3" max="3" width="14.33203125" style="26" customWidth="1"/>
    <col min="4" max="6" width="17.1640625" customWidth="1"/>
    <col min="8" max="8" width="19" customWidth="1"/>
    <col min="9" max="9" width="22.6640625" customWidth="1"/>
    <col min="10" max="12" width="25.1640625" customWidth="1"/>
    <col min="13" max="13" width="22.1640625" customWidth="1"/>
    <col min="14" max="15" width="23" customWidth="1"/>
    <col min="16" max="19" width="21.5" customWidth="1"/>
  </cols>
  <sheetData>
    <row r="2" spans="2:12" ht="18.5">
      <c r="B2" s="43" t="s">
        <v>189</v>
      </c>
      <c r="C2" s="64"/>
      <c r="D2" s="44"/>
      <c r="H2" s="81" t="s">
        <v>303</v>
      </c>
      <c r="I2" s="64"/>
      <c r="J2" s="64"/>
      <c r="K2" s="44"/>
    </row>
    <row r="4" spans="2:12" ht="18.5">
      <c r="B4" s="30" t="s">
        <v>301</v>
      </c>
      <c r="C4" s="74"/>
      <c r="D4" s="154"/>
      <c r="H4" s="81" t="s">
        <v>272</v>
      </c>
      <c r="I4" s="64"/>
      <c r="J4" s="64"/>
      <c r="K4" s="44"/>
    </row>
    <row r="5" spans="2:12">
      <c r="B5" s="155" t="s">
        <v>263</v>
      </c>
      <c r="C5" s="41">
        <v>0</v>
      </c>
      <c r="D5" s="151">
        <f>FORECAST('Model Parameters &amp; Inputs'!$C$4,'Outputs Calculations'!D10:D14,'Outputs Calculations'!C10:C14)</f>
        <v>0</v>
      </c>
      <c r="H5" s="26"/>
      <c r="I5" s="26"/>
      <c r="J5" s="26"/>
    </row>
    <row r="6" spans="2:12">
      <c r="B6" s="155" t="s">
        <v>264</v>
      </c>
      <c r="C6" s="41">
        <v>100</v>
      </c>
      <c r="D6" s="151">
        <f>FORECAST('Model Parameters &amp; Inputs'!$C$4,'Outputs Calculations'!D17:D21,'Outputs Calculations'!C17:C21)</f>
        <v>0</v>
      </c>
      <c r="H6" s="28"/>
      <c r="I6" s="80"/>
      <c r="J6" s="74"/>
      <c r="K6" s="79"/>
    </row>
    <row r="7" spans="2:12">
      <c r="B7" s="155" t="s">
        <v>265</v>
      </c>
      <c r="C7" s="41"/>
      <c r="D7" s="151">
        <f>FORECAST('Model Parameters &amp; Inputs'!C4,'Outputs Calculations'!D5:D6,'Outputs Calculations'!C5:C6)</f>
        <v>0</v>
      </c>
      <c r="H7" s="75"/>
      <c r="I7" s="78" t="s">
        <v>179</v>
      </c>
      <c r="J7" s="75" t="s">
        <v>180</v>
      </c>
      <c r="K7" s="76" t="s">
        <v>181</v>
      </c>
    </row>
    <row r="8" spans="2:12">
      <c r="B8" s="41"/>
      <c r="C8" s="41"/>
      <c r="D8" s="49"/>
      <c r="H8" s="55" t="s">
        <v>183</v>
      </c>
      <c r="I8" s="82">
        <f>MIN('Delay Cases'!L5:L33)</f>
        <v>12</v>
      </c>
      <c r="J8" s="41">
        <f>COUNTIFS('Delay Cases'!$L$5:$L$33,"&lt;=92.13",'Delay Cases'!$L$5:$L$33,"&gt;=12")</f>
        <v>7</v>
      </c>
      <c r="K8" s="51">
        <f>J8/$J$13</f>
        <v>0.2413793103448276</v>
      </c>
    </row>
    <row r="9" spans="2:12">
      <c r="B9" s="155" t="s">
        <v>267</v>
      </c>
      <c r="C9" s="41"/>
      <c r="D9" s="49"/>
      <c r="H9" s="55" t="s">
        <v>184</v>
      </c>
      <c r="I9" s="77">
        <f>AVERAGE(I8,I10)</f>
        <v>156</v>
      </c>
      <c r="J9" s="41">
        <f>COUNTIFS('Delay Cases'!$L$5:$L$33,"&lt;=252.38",'Delay Cases'!$L$5:$L$33,"&gt;92.13")</f>
        <v>5</v>
      </c>
      <c r="K9" s="51">
        <f>J9/$J$13</f>
        <v>0.17241379310344829</v>
      </c>
    </row>
    <row r="10" spans="2:12">
      <c r="B10" s="156" t="s">
        <v>157</v>
      </c>
      <c r="C10" s="41">
        <v>0</v>
      </c>
      <c r="D10" s="151">
        <f>'Operations Delay Projections'!C35</f>
        <v>0</v>
      </c>
      <c r="H10" s="55" t="s">
        <v>185</v>
      </c>
      <c r="I10" s="82">
        <f>MEDIAN('Delay Cases'!L5:L33)</f>
        <v>300</v>
      </c>
      <c r="J10" s="41">
        <f>COUNTIFS('Delay Cases'!$L$5:$L$33,"&lt;=745.63",'Delay Cases'!$L$5:$L$33,"&gt;252.38")</f>
        <v>9</v>
      </c>
      <c r="K10" s="51">
        <f>J10/$J$13</f>
        <v>0.31034482758620691</v>
      </c>
    </row>
    <row r="11" spans="2:12">
      <c r="B11" s="156" t="s">
        <v>266</v>
      </c>
      <c r="C11" s="41"/>
      <c r="D11" s="151">
        <f>AVERAGE(D10,D12)</f>
        <v>0</v>
      </c>
      <c r="G11" t="s">
        <v>296</v>
      </c>
      <c r="H11" s="55" t="s">
        <v>186</v>
      </c>
      <c r="I11" s="77">
        <f>AVERAGE(I10,I12)</f>
        <v>1142.5</v>
      </c>
      <c r="J11" s="41">
        <f>COUNTIFS('Delay Cases'!$L$5:$L$33,"&lt;=1571.88",'Delay Cases'!$L$5:$L$33,"&gt;745.63")</f>
        <v>7</v>
      </c>
      <c r="K11" s="51">
        <f>J11/$J$13</f>
        <v>0.2413793103448276</v>
      </c>
    </row>
    <row r="12" spans="2:12">
      <c r="B12" s="156" t="s">
        <v>162</v>
      </c>
      <c r="C12" s="41">
        <v>50</v>
      </c>
      <c r="D12" s="151">
        <f>'Operations Delay Projections'!C60</f>
        <v>0</v>
      </c>
      <c r="G12" t="s">
        <v>296</v>
      </c>
      <c r="H12" s="55" t="s">
        <v>187</v>
      </c>
      <c r="I12" s="82">
        <f>MAX('Delay Cases'!L5:L33)</f>
        <v>1985</v>
      </c>
      <c r="J12" s="41">
        <f>COUNTIFS('Delay Cases'!$L$5:$L$33,"&lt;=1985",'Delay Cases'!$L$5:$L$33,"&gt;1571.88")</f>
        <v>1</v>
      </c>
      <c r="K12" s="51">
        <f>J12/$J$13</f>
        <v>3.4482758620689655E-2</v>
      </c>
    </row>
    <row r="13" spans="2:12">
      <c r="B13" s="156" t="s">
        <v>167</v>
      </c>
      <c r="C13" s="41"/>
      <c r="D13" s="151">
        <f>AVERAGE(D12,D14)</f>
        <v>0</v>
      </c>
      <c r="G13" t="s">
        <v>296</v>
      </c>
      <c r="H13" s="55" t="s">
        <v>182</v>
      </c>
      <c r="I13" s="77" t="s">
        <v>273</v>
      </c>
      <c r="J13" s="41">
        <f>SUM(J8:J12)</f>
        <v>29</v>
      </c>
      <c r="K13" s="105">
        <f>SUM(K8:K12)</f>
        <v>1.0000000000000002</v>
      </c>
    </row>
    <row r="14" spans="2:12">
      <c r="B14" s="156" t="s">
        <v>163</v>
      </c>
      <c r="C14" s="41">
        <v>100</v>
      </c>
      <c r="D14" s="151">
        <f>'Operations Delay Projections'!C85</f>
        <v>0</v>
      </c>
      <c r="G14" t="s">
        <v>296</v>
      </c>
    </row>
    <row r="15" spans="2:12">
      <c r="B15" s="41"/>
      <c r="C15" s="41"/>
      <c r="D15" s="49"/>
      <c r="G15" t="s">
        <v>296</v>
      </c>
    </row>
    <row r="16" spans="2:12" ht="18.5">
      <c r="B16" s="155" t="s">
        <v>268</v>
      </c>
      <c r="C16" s="41"/>
      <c r="D16" s="49"/>
      <c r="G16" t="s">
        <v>296</v>
      </c>
      <c r="H16" s="81" t="s">
        <v>299</v>
      </c>
      <c r="I16" s="64"/>
      <c r="J16" s="64"/>
      <c r="K16" s="64"/>
      <c r="L16" s="64"/>
    </row>
    <row r="17" spans="2:14">
      <c r="B17" s="156" t="s">
        <v>157</v>
      </c>
      <c r="C17" s="41">
        <v>0</v>
      </c>
      <c r="D17" s="151">
        <f>'Inception Delay Projections'!C35</f>
        <v>0</v>
      </c>
    </row>
    <row r="18" spans="2:14">
      <c r="B18" s="156" t="s">
        <v>266</v>
      </c>
      <c r="C18" s="41"/>
      <c r="D18" s="151">
        <f>AVERAGE(D17,D19)</f>
        <v>0</v>
      </c>
      <c r="H18" s="28"/>
      <c r="I18" s="28"/>
      <c r="J18" s="28"/>
      <c r="K18" s="83">
        <v>0</v>
      </c>
      <c r="L18" s="28"/>
    </row>
    <row r="19" spans="2:14">
      <c r="B19" s="156" t="s">
        <v>162</v>
      </c>
      <c r="C19" s="41">
        <v>50</v>
      </c>
      <c r="D19" s="151">
        <f>'Inception Delay Projections'!C60</f>
        <v>0</v>
      </c>
      <c r="H19" s="75"/>
      <c r="I19" s="75" t="s">
        <v>269</v>
      </c>
      <c r="J19" s="75" t="s">
        <v>270</v>
      </c>
      <c r="K19" s="75" t="s">
        <v>271</v>
      </c>
      <c r="L19" s="75" t="s">
        <v>312</v>
      </c>
    </row>
    <row r="20" spans="2:14">
      <c r="B20" s="156" t="s">
        <v>167</v>
      </c>
      <c r="C20" s="41"/>
      <c r="D20" s="151">
        <f>AVERAGE(D19,D21)</f>
        <v>0</v>
      </c>
      <c r="H20" s="55" t="s">
        <v>183</v>
      </c>
      <c r="I20" s="105">
        <f>K8</f>
        <v>0.2413793103448276</v>
      </c>
      <c r="J20" s="153">
        <f>'Outputs Calculations'!E35</f>
        <v>0</v>
      </c>
      <c r="K20" s="153">
        <f>'Outputs Calculations'!E44</f>
        <v>0</v>
      </c>
      <c r="L20" s="153">
        <f>E53</f>
        <v>0</v>
      </c>
    </row>
    <row r="21" spans="2:14">
      <c r="B21" s="156" t="s">
        <v>163</v>
      </c>
      <c r="C21" s="41">
        <v>100</v>
      </c>
      <c r="D21" s="151">
        <f>'Inception Delay Projections'!C85</f>
        <v>0</v>
      </c>
      <c r="H21" s="55" t="s">
        <v>184</v>
      </c>
      <c r="I21" s="105">
        <f t="shared" ref="I21:I24" si="0">K9</f>
        <v>0.17241379310344829</v>
      </c>
      <c r="J21" s="153">
        <f>AVERAGE(J20,J22)</f>
        <v>0</v>
      </c>
      <c r="K21" s="153">
        <f>AVERAGE(K20,K22)</f>
        <v>0</v>
      </c>
      <c r="L21" s="153">
        <f>AVERAGE(L20,L22)</f>
        <v>0</v>
      </c>
    </row>
    <row r="22" spans="2:14">
      <c r="H22" s="55" t="s">
        <v>185</v>
      </c>
      <c r="I22" s="105">
        <f t="shared" si="0"/>
        <v>0.31034482758620691</v>
      </c>
      <c r="J22" s="153">
        <f>'Outputs Calculations'!E36</f>
        <v>0</v>
      </c>
      <c r="K22" s="153">
        <f>'Outputs Calculations'!E45</f>
        <v>0</v>
      </c>
      <c r="L22" s="153">
        <f>E54</f>
        <v>0</v>
      </c>
    </row>
    <row r="23" spans="2:14">
      <c r="C23"/>
      <c r="H23" s="55" t="s">
        <v>186</v>
      </c>
      <c r="I23" s="105">
        <f t="shared" si="0"/>
        <v>0.2413793103448276</v>
      </c>
      <c r="J23" s="153">
        <f>AVERAGE(J22,J24)</f>
        <v>0</v>
      </c>
      <c r="K23" s="153">
        <f>AVERAGE(K22,K24)</f>
        <v>0</v>
      </c>
      <c r="L23" s="153">
        <f>AVERAGE(L22,L24)</f>
        <v>0</v>
      </c>
    </row>
    <row r="24" spans="2:14" ht="18.5">
      <c r="B24" s="60" t="s">
        <v>169</v>
      </c>
      <c r="C24" s="61"/>
      <c r="D24" s="54"/>
      <c r="E24" s="53"/>
      <c r="H24" s="55" t="s">
        <v>187</v>
      </c>
      <c r="I24" s="105">
        <f t="shared" si="0"/>
        <v>3.4482758620689655E-2</v>
      </c>
      <c r="J24" s="153">
        <f>'Outputs Calculations'!E37</f>
        <v>0</v>
      </c>
      <c r="K24" s="153">
        <f>'Outputs Calculations'!E46</f>
        <v>0</v>
      </c>
      <c r="L24" s="153">
        <f>E55</f>
        <v>0</v>
      </c>
      <c r="M24" s="103"/>
      <c r="N24" s="103"/>
    </row>
    <row r="25" spans="2:14">
      <c r="C25"/>
      <c r="D25" s="26"/>
      <c r="M25" s="103"/>
      <c r="N25" s="103"/>
    </row>
    <row r="26" spans="2:14">
      <c r="B26" s="148" t="s">
        <v>152</v>
      </c>
      <c r="C26" s="41">
        <f>'Model Parameters &amp; Inputs'!C4</f>
        <v>60</v>
      </c>
      <c r="N26" s="103"/>
    </row>
    <row r="27" spans="2:14">
      <c r="B27" s="148" t="s">
        <v>298</v>
      </c>
      <c r="C27" s="105">
        <f>'Model Parameters &amp; Inputs'!C8</f>
        <v>0.1</v>
      </c>
      <c r="N27" s="103"/>
    </row>
    <row r="29" spans="2:14">
      <c r="B29" s="58" t="s">
        <v>175</v>
      </c>
      <c r="C29" s="70"/>
      <c r="D29" s="59"/>
      <c r="E29" s="149">
        <f>'Baseline Cash Flow Projections'!E5</f>
        <v>-1</v>
      </c>
    </row>
    <row r="30" spans="2:14">
      <c r="C30"/>
      <c r="D30" s="26"/>
    </row>
    <row r="31" spans="2:14" ht="18.5">
      <c r="B31" s="60" t="s">
        <v>173</v>
      </c>
      <c r="C31" s="61"/>
      <c r="D31" s="54"/>
      <c r="E31" s="53"/>
    </row>
    <row r="32" spans="2:14">
      <c r="C32"/>
      <c r="D32" s="26"/>
    </row>
    <row r="33" spans="2:14">
      <c r="B33" s="50" t="s">
        <v>283</v>
      </c>
      <c r="C33" s="52"/>
      <c r="D33" s="62"/>
      <c r="E33" s="53"/>
    </row>
    <row r="34" spans="2:14">
      <c r="B34" s="68"/>
      <c r="C34" s="69" t="s">
        <v>147</v>
      </c>
      <c r="D34" s="69" t="s">
        <v>176</v>
      </c>
      <c r="E34" s="69" t="s">
        <v>177</v>
      </c>
    </row>
    <row r="35" spans="2:14">
      <c r="B35" s="56" t="s">
        <v>170</v>
      </c>
      <c r="C35" s="144">
        <f>'Outputs Calculations'!D5+E29</f>
        <v>-1</v>
      </c>
      <c r="D35" s="150">
        <f>C35-$E$29</f>
        <v>0</v>
      </c>
      <c r="E35" s="51">
        <f>IF(-($E$29-C35)/$E$29&lt;0,-($E$29-C35)/$E$29,($E$29-C35)/$E$29)</f>
        <v>0</v>
      </c>
    </row>
    <row r="36" spans="2:14">
      <c r="B36" s="56" t="s">
        <v>171</v>
      </c>
      <c r="C36" s="149">
        <f>'Outputs Calculations'!D7+E29</f>
        <v>-1</v>
      </c>
      <c r="D36" s="150">
        <f>C36-$E$29</f>
        <v>0</v>
      </c>
      <c r="E36" s="51">
        <f>IF(-($E$29-C36)/$E$29&lt;0,-($E$29-C36)/$E$29,($E$29-C36)/$E$29)</f>
        <v>0</v>
      </c>
    </row>
    <row r="37" spans="2:14">
      <c r="B37" s="56" t="s">
        <v>172</v>
      </c>
      <c r="C37" s="149">
        <f>'Outputs Calculations'!D6+E29</f>
        <v>-1</v>
      </c>
      <c r="D37" s="150">
        <f>C37-$E$29</f>
        <v>0</v>
      </c>
      <c r="E37" s="51">
        <f>IF(-($E$29-C37)/$E$29&lt;0,-($E$29-C37)/$E$29,($E$29-C37)/$E$29)</f>
        <v>0</v>
      </c>
    </row>
    <row r="38" spans="2:14">
      <c r="C38"/>
      <c r="D38" s="26"/>
      <c r="N38" s="65"/>
    </row>
    <row r="39" spans="2:14">
      <c r="C39"/>
      <c r="D39" s="26"/>
    </row>
    <row r="40" spans="2:14" ht="18.5">
      <c r="B40" s="60" t="s">
        <v>174</v>
      </c>
      <c r="C40" s="61"/>
      <c r="D40" s="54"/>
      <c r="E40" s="53"/>
    </row>
    <row r="41" spans="2:14">
      <c r="C41"/>
      <c r="D41" s="26"/>
    </row>
    <row r="42" spans="2:14">
      <c r="B42" s="50" t="s">
        <v>283</v>
      </c>
      <c r="C42" s="52"/>
      <c r="D42" s="62"/>
      <c r="E42" s="53"/>
    </row>
    <row r="43" spans="2:14">
      <c r="B43" s="55"/>
      <c r="C43" s="57" t="s">
        <v>147</v>
      </c>
      <c r="D43" s="57" t="s">
        <v>176</v>
      </c>
      <c r="E43" s="57" t="s">
        <v>177</v>
      </c>
    </row>
    <row r="44" spans="2:14">
      <c r="B44" s="56" t="s">
        <v>170</v>
      </c>
      <c r="C44" s="149">
        <f>'Operations Delay Projections'!C33</f>
        <v>-1</v>
      </c>
      <c r="D44" s="150">
        <f>C44-$E$29</f>
        <v>0</v>
      </c>
      <c r="E44" s="51">
        <f>IF(-($E$29-C44)/$E$29&lt;0,-($E$29-C44)/$E$29,($E$29-C44)/$E$29)</f>
        <v>0</v>
      </c>
      <c r="F44" s="65"/>
    </row>
    <row r="45" spans="2:14">
      <c r="B45" s="56" t="s">
        <v>171</v>
      </c>
      <c r="C45" s="149">
        <f>'Outputs Calculations'!D5+E29</f>
        <v>-1</v>
      </c>
      <c r="D45" s="150">
        <f>C45-$E$29</f>
        <v>0</v>
      </c>
      <c r="E45" s="51">
        <f>IF(-($E$29-C45)/$E$29&lt;0,-($E$29-C45)/$E$29,($E$29-C45)/$E$29)</f>
        <v>0</v>
      </c>
    </row>
    <row r="46" spans="2:14">
      <c r="B46" s="56" t="s">
        <v>172</v>
      </c>
      <c r="C46" s="149">
        <f>'Operations Delay Projections'!C83</f>
        <v>-1</v>
      </c>
      <c r="D46" s="150">
        <f>C46-$E$29</f>
        <v>0</v>
      </c>
      <c r="E46" s="51">
        <f>IF(-($E$29-C46)/$E$29&lt;0,-($E$29-C46)/$E$29,($E$29-C46)/$E$29)</f>
        <v>0</v>
      </c>
    </row>
    <row r="47" spans="2:14">
      <c r="C47"/>
      <c r="D47" t="s">
        <v>296</v>
      </c>
    </row>
    <row r="48" spans="2:14">
      <c r="C48"/>
    </row>
    <row r="49" spans="2:6" ht="18.5">
      <c r="B49" s="60" t="s">
        <v>305</v>
      </c>
      <c r="C49" s="61"/>
      <c r="D49" s="54"/>
      <c r="E49" s="53"/>
    </row>
    <row r="50" spans="2:6">
      <c r="C50"/>
      <c r="D50" s="26"/>
    </row>
    <row r="51" spans="2:6">
      <c r="B51" s="50" t="s">
        <v>283</v>
      </c>
      <c r="C51" s="52"/>
      <c r="D51" s="62"/>
      <c r="E51" s="53"/>
    </row>
    <row r="52" spans="2:6">
      <c r="B52" s="55"/>
      <c r="C52" s="57" t="s">
        <v>147</v>
      </c>
      <c r="D52" s="57" t="s">
        <v>176</v>
      </c>
      <c r="E52" s="57" t="s">
        <v>177</v>
      </c>
    </row>
    <row r="53" spans="2:6">
      <c r="B53" s="56" t="s">
        <v>170</v>
      </c>
      <c r="C53" s="149">
        <f>'Base Case Calculations'!L12</f>
        <v>-1</v>
      </c>
      <c r="D53" s="149">
        <f>'Base Case Calculations'!M12</f>
        <v>0</v>
      </c>
      <c r="E53" s="51">
        <f>'Base Case Calculations'!N12</f>
        <v>0</v>
      </c>
      <c r="F53" s="157"/>
    </row>
    <row r="54" spans="2:6">
      <c r="B54" s="56" t="s">
        <v>171</v>
      </c>
      <c r="C54" s="149">
        <f>'Base Case Calculations'!L13</f>
        <v>-1</v>
      </c>
      <c r="D54" s="149">
        <f>'Base Case Calculations'!M13</f>
        <v>0</v>
      </c>
      <c r="E54" s="51">
        <f>'Base Case Calculations'!N13</f>
        <v>0</v>
      </c>
    </row>
    <row r="55" spans="2:6">
      <c r="B55" s="56" t="s">
        <v>172</v>
      </c>
      <c r="C55" s="149">
        <f>'Base Case Calculations'!L14</f>
        <v>-1</v>
      </c>
      <c r="D55" s="149">
        <f>'Base Case Calculations'!M14</f>
        <v>0</v>
      </c>
      <c r="E55" s="51">
        <f>'Base Case Calculations'!N14</f>
        <v>0</v>
      </c>
    </row>
  </sheetData>
  <conditionalFormatting sqref="C35:D37 C44:D46">
    <cfRule type="cellIs" dxfId="42" priority="18" operator="lessThan">
      <formula>0</formula>
    </cfRule>
  </conditionalFormatting>
  <conditionalFormatting sqref="C35:D37 C44:D46">
    <cfRule type="cellIs" dxfId="41" priority="17" operator="greaterThan">
      <formula>0</formula>
    </cfRule>
  </conditionalFormatting>
  <conditionalFormatting sqref="E29">
    <cfRule type="cellIs" dxfId="40" priority="15" operator="greaterThan">
      <formula>0</formula>
    </cfRule>
    <cfRule type="cellIs" dxfId="39" priority="16" operator="lessThan">
      <formula>0</formula>
    </cfRule>
  </conditionalFormatting>
  <conditionalFormatting sqref="C53:E55">
    <cfRule type="cellIs" dxfId="38" priority="14" operator="lessThan">
      <formula>0</formula>
    </cfRule>
  </conditionalFormatting>
  <conditionalFormatting sqref="C53:E55">
    <cfRule type="cellIs" dxfId="37" priority="13" operator="greaterThan">
      <formula>0</formula>
    </cfRule>
  </conditionalFormatting>
  <conditionalFormatting sqref="E35">
    <cfRule type="cellIs" dxfId="36" priority="12" operator="lessThan">
      <formula>0</formula>
    </cfRule>
  </conditionalFormatting>
  <conditionalFormatting sqref="E35">
    <cfRule type="cellIs" dxfId="35" priority="11" operator="greaterThan">
      <formula>0</formula>
    </cfRule>
  </conditionalFormatting>
  <conditionalFormatting sqref="E36">
    <cfRule type="cellIs" dxfId="34" priority="10" operator="lessThan">
      <formula>0</formula>
    </cfRule>
  </conditionalFormatting>
  <conditionalFormatting sqref="E36">
    <cfRule type="cellIs" dxfId="33" priority="9" operator="greaterThan">
      <formula>0</formula>
    </cfRule>
  </conditionalFormatting>
  <conditionalFormatting sqref="E37">
    <cfRule type="cellIs" dxfId="32" priority="8" operator="lessThan">
      <formula>0</formula>
    </cfRule>
  </conditionalFormatting>
  <conditionalFormatting sqref="E37">
    <cfRule type="cellIs" dxfId="31" priority="7" operator="greaterThan">
      <formula>0</formula>
    </cfRule>
  </conditionalFormatting>
  <conditionalFormatting sqref="E44">
    <cfRule type="cellIs" dxfId="30" priority="6" operator="lessThan">
      <formula>0</formula>
    </cfRule>
  </conditionalFormatting>
  <conditionalFormatting sqref="E44">
    <cfRule type="cellIs" dxfId="29" priority="5" operator="greaterThan">
      <formula>0</formula>
    </cfRule>
  </conditionalFormatting>
  <conditionalFormatting sqref="E45">
    <cfRule type="cellIs" dxfId="28" priority="4" operator="lessThan">
      <formula>0</formula>
    </cfRule>
  </conditionalFormatting>
  <conditionalFormatting sqref="E45">
    <cfRule type="cellIs" dxfId="27" priority="3" operator="greaterThan">
      <formula>0</formula>
    </cfRule>
  </conditionalFormatting>
  <conditionalFormatting sqref="E46">
    <cfRule type="cellIs" dxfId="26" priority="2" operator="lessThan">
      <formula>0</formula>
    </cfRule>
  </conditionalFormatting>
  <conditionalFormatting sqref="E46">
    <cfRule type="cellIs" dxfId="25" priority="1" operator="greaterThan">
      <formula>0</formula>
    </cfRule>
  </conditionalFormatting>
  <pageMargins left="0.7" right="0.7" top="0.75" bottom="0.75" header="0.3" footer="0.3"/>
  <ignoredErrors>
    <ignoredError sqref="D12"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A7EF-57E4-0F42-A64E-5BADF5F58B3D}">
  <dimension ref="B2:AZ226"/>
  <sheetViews>
    <sheetView showGridLines="0" zoomScaleNormal="100" workbookViewId="0">
      <selection activeCell="F31" sqref="F31"/>
    </sheetView>
  </sheetViews>
  <sheetFormatPr defaultColWidth="10.6640625" defaultRowHeight="15.5"/>
  <cols>
    <col min="1" max="1" width="4.33203125" customWidth="1"/>
    <col min="2" max="2" width="33.6640625" customWidth="1"/>
    <col min="3" max="4" width="14" customWidth="1"/>
    <col min="5" max="5" width="18.6640625" customWidth="1"/>
    <col min="6" max="33" width="14" customWidth="1"/>
  </cols>
  <sheetData>
    <row r="2" spans="2:14" ht="18.5">
      <c r="B2" s="43" t="s">
        <v>311</v>
      </c>
      <c r="C2" s="44"/>
    </row>
    <row r="4" spans="2:14">
      <c r="B4" s="28" t="s">
        <v>307</v>
      </c>
      <c r="C4" s="164">
        <v>43</v>
      </c>
    </row>
    <row r="6" spans="2:14" ht="18.5">
      <c r="B6" s="43" t="s">
        <v>306</v>
      </c>
      <c r="C6" s="64"/>
      <c r="D6" s="64"/>
      <c r="E6" s="64"/>
      <c r="F6" s="64"/>
      <c r="G6" s="64"/>
      <c r="H6" s="64"/>
      <c r="I6" s="64"/>
      <c r="J6" s="64"/>
      <c r="K6" s="64"/>
      <c r="L6" s="64"/>
      <c r="M6" s="64"/>
      <c r="N6" s="44"/>
    </row>
    <row r="7" spans="2:14">
      <c r="C7" s="26"/>
    </row>
    <row r="8" spans="2:14" ht="18.5">
      <c r="B8" s="30" t="s">
        <v>301</v>
      </c>
      <c r="C8" s="74"/>
      <c r="D8" s="154"/>
      <c r="F8" s="60" t="s">
        <v>308</v>
      </c>
      <c r="G8" s="61"/>
      <c r="H8" s="54"/>
      <c r="I8" s="53"/>
      <c r="K8" s="60" t="s">
        <v>310</v>
      </c>
      <c r="L8" s="61"/>
      <c r="M8" s="54"/>
      <c r="N8" s="53"/>
    </row>
    <row r="9" spans="2:14">
      <c r="B9" s="155" t="s">
        <v>263</v>
      </c>
      <c r="C9" s="41">
        <v>0</v>
      </c>
      <c r="D9" s="151">
        <f>FORECAST(C4,'Base Case Calculations'!D14:D18,'Base Case Calculations'!C14:C18)</f>
        <v>0</v>
      </c>
      <c r="H9" s="26"/>
      <c r="M9" s="26"/>
    </row>
    <row r="10" spans="2:14">
      <c r="B10" s="155" t="s">
        <v>264</v>
      </c>
      <c r="C10" s="41">
        <v>100</v>
      </c>
      <c r="D10" s="151">
        <f>FORECAST(C4,'Base Case Calculations'!D21:D25,'Base Case Calculations'!C21:C25)</f>
        <v>0</v>
      </c>
      <c r="F10" s="50" t="s">
        <v>283</v>
      </c>
      <c r="G10" s="52"/>
      <c r="H10" s="62"/>
      <c r="I10" s="53"/>
      <c r="K10" s="50" t="s">
        <v>283</v>
      </c>
      <c r="L10" s="52"/>
      <c r="M10" s="62"/>
      <c r="N10" s="53"/>
    </row>
    <row r="11" spans="2:14">
      <c r="B11" s="155" t="s">
        <v>265</v>
      </c>
      <c r="C11" s="41"/>
      <c r="D11" s="151">
        <f>FORECAST(C4,'Base Case Calculations'!D9:D10,'Base Case Calculations'!C9:C10)</f>
        <v>0</v>
      </c>
      <c r="F11" s="68"/>
      <c r="G11" s="69" t="s">
        <v>147</v>
      </c>
      <c r="H11" s="69" t="s">
        <v>176</v>
      </c>
      <c r="I11" s="69" t="s">
        <v>177</v>
      </c>
      <c r="K11" s="55"/>
      <c r="L11" s="57" t="s">
        <v>147</v>
      </c>
      <c r="M11" s="57" t="s">
        <v>176</v>
      </c>
      <c r="N11" s="57" t="s">
        <v>177</v>
      </c>
    </row>
    <row r="12" spans="2:14">
      <c r="B12" s="41"/>
      <c r="C12" s="41"/>
      <c r="D12" s="49"/>
      <c r="F12" s="56" t="s">
        <v>170</v>
      </c>
      <c r="G12" s="149">
        <f>'Base Case Calculations'!D9+E37</f>
        <v>-1</v>
      </c>
      <c r="H12" s="150">
        <f>G12-$E$37</f>
        <v>0</v>
      </c>
      <c r="I12" s="51">
        <f>IF(-($E$37-G12)/$E$37&lt;0,-($E$37-G12)/$E$37,($E$37-G12)/$E$37)</f>
        <v>0</v>
      </c>
      <c r="K12" s="56" t="s">
        <v>170</v>
      </c>
      <c r="L12" s="149">
        <f>MEDIAN(G12,G21)</f>
        <v>-1</v>
      </c>
      <c r="M12" s="150">
        <f>L12-$E$37</f>
        <v>0</v>
      </c>
      <c r="N12" s="51">
        <f>IF(-($E$37-L12)/$E$37&lt;0,-($E$37-L12)/$E$37,($E$37-L12)/$E$37)</f>
        <v>0</v>
      </c>
    </row>
    <row r="13" spans="2:14">
      <c r="B13" s="155" t="s">
        <v>267</v>
      </c>
      <c r="C13" s="41"/>
      <c r="D13" s="49"/>
      <c r="F13" s="56" t="s">
        <v>171</v>
      </c>
      <c r="G13" s="149">
        <f>'Base Case Calculations'!D11+E37</f>
        <v>-1</v>
      </c>
      <c r="H13" s="150">
        <f>G13-$E$37</f>
        <v>0</v>
      </c>
      <c r="I13" s="51">
        <f>IF(-($E$37-G13)/$E$37&lt;0,-($E$37-G13)/$E$37,($E$37-G13)/$E$37)</f>
        <v>0</v>
      </c>
      <c r="K13" s="56" t="s">
        <v>171</v>
      </c>
      <c r="L13" s="149">
        <f>MEDIAN(G13,G22)</f>
        <v>-1</v>
      </c>
      <c r="M13" s="150">
        <f>L13-$E$37</f>
        <v>0</v>
      </c>
      <c r="N13" s="51">
        <f>IF(-($E$37-L13)/$E$37&lt;0,-($E$37-L13)/$E$37,($E$37-L13)/$E$37)</f>
        <v>0</v>
      </c>
    </row>
    <row r="14" spans="2:14">
      <c r="B14" s="156" t="s">
        <v>157</v>
      </c>
      <c r="C14" s="41">
        <v>0</v>
      </c>
      <c r="D14" s="151">
        <f>C176</f>
        <v>0</v>
      </c>
      <c r="F14" s="56" t="s">
        <v>172</v>
      </c>
      <c r="G14" s="149">
        <f>'Base Case Calculations'!D10+E37</f>
        <v>-1</v>
      </c>
      <c r="H14" s="150">
        <f>G14-$E$37</f>
        <v>0</v>
      </c>
      <c r="I14" s="51">
        <f>IF(-($E$37-G14)/$E$37&lt;0,-($E$37-G14)/$E$37,($E$37-G14)/$E$37)</f>
        <v>0</v>
      </c>
      <c r="K14" s="56" t="s">
        <v>172</v>
      </c>
      <c r="L14" s="149">
        <f>MEDIAN(G14,G23)</f>
        <v>-1</v>
      </c>
      <c r="M14" s="150">
        <f>L14-$E$37</f>
        <v>0</v>
      </c>
      <c r="N14" s="51">
        <f>IF(-($E$37-L14)/$E$37&lt;0,-($E$37-L14)/$E$37,($E$37-L14)/$E$37)</f>
        <v>0</v>
      </c>
    </row>
    <row r="15" spans="2:14">
      <c r="B15" s="156" t="s">
        <v>266</v>
      </c>
      <c r="C15" s="41"/>
      <c r="D15" s="151">
        <f>AVERAGE(D14,D16)</f>
        <v>0</v>
      </c>
      <c r="H15" s="26"/>
    </row>
    <row r="16" spans="2:14">
      <c r="B16" s="156" t="s">
        <v>162</v>
      </c>
      <c r="C16" s="41">
        <v>50</v>
      </c>
      <c r="D16" s="151">
        <f>C201</f>
        <v>0</v>
      </c>
      <c r="H16" s="26"/>
      <c r="L16" s="157"/>
    </row>
    <row r="17" spans="2:14" ht="18.5">
      <c r="B17" s="156" t="s">
        <v>167</v>
      </c>
      <c r="C17" s="41"/>
      <c r="D17" s="151">
        <f>AVERAGE(D16,D18)</f>
        <v>0</v>
      </c>
      <c r="F17" s="60" t="s">
        <v>309</v>
      </c>
      <c r="G17" s="61"/>
      <c r="H17" s="54"/>
      <c r="I17" s="53"/>
    </row>
    <row r="18" spans="2:14">
      <c r="B18" s="156" t="s">
        <v>163</v>
      </c>
      <c r="C18" s="41">
        <v>100</v>
      </c>
      <c r="D18" s="151">
        <f>C226</f>
        <v>0</v>
      </c>
      <c r="H18" s="26"/>
    </row>
    <row r="19" spans="2:14">
      <c r="B19" s="41"/>
      <c r="C19" s="41"/>
      <c r="D19" s="49"/>
      <c r="F19" s="50" t="s">
        <v>283</v>
      </c>
      <c r="G19" s="52"/>
      <c r="H19" s="62"/>
      <c r="I19" s="53"/>
    </row>
    <row r="20" spans="2:14">
      <c r="B20" s="155" t="s">
        <v>268</v>
      </c>
      <c r="C20" s="41"/>
      <c r="D20" s="49"/>
      <c r="F20" s="55"/>
      <c r="G20" s="57" t="s">
        <v>147</v>
      </c>
      <c r="H20" s="57" t="s">
        <v>176</v>
      </c>
      <c r="I20" s="57" t="s">
        <v>177</v>
      </c>
    </row>
    <row r="21" spans="2:14">
      <c r="B21" s="156" t="s">
        <v>157</v>
      </c>
      <c r="C21" s="41">
        <v>0</v>
      </c>
      <c r="D21" s="151">
        <f>C91</f>
        <v>0</v>
      </c>
      <c r="F21" s="56" t="s">
        <v>170</v>
      </c>
      <c r="G21" s="149">
        <f>C174</f>
        <v>-1</v>
      </c>
      <c r="H21" s="150">
        <f>G21-$E$37</f>
        <v>0</v>
      </c>
      <c r="I21" s="51">
        <f>IF(-($E$37-G21)/$E$37&lt;0,-($E$37-G21)/$E$37,($E$37-G21)/$E$37)</f>
        <v>0</v>
      </c>
      <c r="K21" t="s">
        <v>296</v>
      </c>
    </row>
    <row r="22" spans="2:14">
      <c r="B22" s="156" t="s">
        <v>266</v>
      </c>
      <c r="C22" s="41"/>
      <c r="D22" s="151">
        <f>AVERAGE(D21,D23)</f>
        <v>0</v>
      </c>
      <c r="F22" s="56" t="s">
        <v>171</v>
      </c>
      <c r="G22" s="149">
        <f>'Base Case Calculations'!D9+E37</f>
        <v>-1</v>
      </c>
      <c r="H22" s="150">
        <f>G22-$E$37</f>
        <v>0</v>
      </c>
      <c r="I22" s="51">
        <f>IF(-($E$37-G22)/$E$37&lt;0,-($E$37-G22)/$E$37,($E$37-G22)/$E$37)</f>
        <v>0</v>
      </c>
    </row>
    <row r="23" spans="2:14">
      <c r="B23" s="156" t="s">
        <v>162</v>
      </c>
      <c r="C23" s="41">
        <v>50</v>
      </c>
      <c r="D23" s="151">
        <f>C116</f>
        <v>0</v>
      </c>
      <c r="F23" s="56" t="s">
        <v>172</v>
      </c>
      <c r="G23" s="149">
        <f>C224</f>
        <v>-1</v>
      </c>
      <c r="H23" s="150">
        <f>G23-$E$37</f>
        <v>0</v>
      </c>
      <c r="I23" s="51">
        <f>IF(-($E$37-G23)/$E$37&lt;0,-($E$37-G23)/$E$37,($E$37-G23)/$E$37)</f>
        <v>0</v>
      </c>
    </row>
    <row r="24" spans="2:14">
      <c r="B24" s="156" t="s">
        <v>167</v>
      </c>
      <c r="C24" s="41"/>
      <c r="D24" s="151">
        <f>AVERAGE(D23,D25)</f>
        <v>0</v>
      </c>
    </row>
    <row r="25" spans="2:14">
      <c r="B25" s="156" t="s">
        <v>163</v>
      </c>
      <c r="C25" s="41">
        <v>100</v>
      </c>
      <c r="D25" s="151">
        <f>C141</f>
        <v>0</v>
      </c>
    </row>
    <row r="27" spans="2:14" ht="18.5">
      <c r="B27" s="43" t="s">
        <v>178</v>
      </c>
      <c r="C27" s="165"/>
      <c r="D27" s="165"/>
      <c r="E27" s="165"/>
      <c r="F27" s="165"/>
      <c r="G27" s="165"/>
      <c r="H27" s="165"/>
      <c r="I27" s="165"/>
      <c r="J27" s="165"/>
      <c r="K27" s="165"/>
      <c r="L27" s="165"/>
      <c r="M27" s="165"/>
      <c r="N27" s="44"/>
    </row>
    <row r="28" spans="2:14">
      <c r="C28" s="26"/>
    </row>
    <row r="29" spans="2:14">
      <c r="B29" s="146" t="s">
        <v>297</v>
      </c>
      <c r="C29" s="147"/>
    </row>
    <row r="30" spans="2:14">
      <c r="B30" s="55" t="s">
        <v>153</v>
      </c>
      <c r="C30" s="40">
        <f>MEDIAN(MEDIAN('Delay Cases'!$L$5:$L$33),MIN('Delay Cases'!$L$5:$L$33))*($C$4/100)</f>
        <v>67.08</v>
      </c>
      <c r="I30" s="73"/>
    </row>
    <row r="31" spans="2:14">
      <c r="B31" s="55" t="s">
        <v>154</v>
      </c>
      <c r="C31" s="40">
        <f>((MEDIAN('Delay Cases'!$L$5:$L$33)/MAX('Delay Cases'!$L$5:$L$33))*(C32-C30))+C30</f>
        <v>131.19007556675064</v>
      </c>
    </row>
    <row r="32" spans="2:14">
      <c r="B32" s="55" t="s">
        <v>155</v>
      </c>
      <c r="C32" s="40">
        <f>MEDIAN(MEDIAN('Delay Cases'!$L$5:$L$33),MAX('Delay Cases'!$L$5:$L$33))*($C$4/100)</f>
        <v>491.27499999999998</v>
      </c>
      <c r="D32" s="103"/>
    </row>
    <row r="34" spans="2:27" ht="18.5">
      <c r="B34" s="43" t="s">
        <v>156</v>
      </c>
      <c r="C34" s="165"/>
      <c r="D34" s="165"/>
      <c r="E34" s="165"/>
      <c r="F34" s="165"/>
      <c r="G34" s="165"/>
      <c r="H34" s="165"/>
      <c r="I34" s="165"/>
      <c r="J34" s="165"/>
      <c r="K34" s="165"/>
      <c r="L34" s="165"/>
      <c r="M34" s="165"/>
      <c r="N34" s="44"/>
    </row>
    <row r="35" spans="2:27">
      <c r="F35" s="33"/>
      <c r="G35" s="33"/>
      <c r="H35" s="33"/>
      <c r="I35" s="33"/>
      <c r="J35" s="33"/>
      <c r="K35" s="33"/>
      <c r="L35" s="33"/>
      <c r="M35" s="33"/>
    </row>
    <row r="36" spans="2:27">
      <c r="B36" s="30" t="s">
        <v>149</v>
      </c>
      <c r="C36" s="34">
        <f>'Model Parameters &amp; Inputs'!C6</f>
        <v>43466</v>
      </c>
      <c r="E36" s="36" t="s">
        <v>304</v>
      </c>
      <c r="H36" s="33"/>
      <c r="I36" s="33"/>
      <c r="J36" s="33"/>
      <c r="K36" s="33"/>
      <c r="L36" s="33"/>
      <c r="M36" s="33"/>
    </row>
    <row r="37" spans="2:27">
      <c r="B37" s="30" t="s">
        <v>148</v>
      </c>
      <c r="C37" s="140">
        <f>'Model Parameters &amp; Inputs'!C8</f>
        <v>0.1</v>
      </c>
      <c r="E37" s="139">
        <f>XNPV(C37,C56:AA56,C40:AA40)</f>
        <v>-1</v>
      </c>
      <c r="H37" s="33"/>
      <c r="I37" s="33"/>
      <c r="J37" s="33"/>
      <c r="K37" s="33"/>
      <c r="L37" s="33"/>
      <c r="M37" s="33"/>
    </row>
    <row r="38" spans="2:27">
      <c r="F38" s="33"/>
      <c r="G38" s="33"/>
      <c r="H38" s="33"/>
      <c r="I38" s="33"/>
      <c r="J38" s="33"/>
      <c r="K38" s="33"/>
      <c r="L38" s="33"/>
      <c r="M38" s="33"/>
    </row>
    <row r="39" spans="2:27">
      <c r="B39" s="30" t="s">
        <v>146</v>
      </c>
      <c r="C39" s="135">
        <v>1</v>
      </c>
      <c r="D39" s="135">
        <f>C39+1</f>
        <v>2</v>
      </c>
      <c r="E39" s="128">
        <f t="shared" ref="E39:AA39" si="0">D39+1</f>
        <v>3</v>
      </c>
      <c r="F39" s="128">
        <f t="shared" si="0"/>
        <v>4</v>
      </c>
      <c r="G39" s="128">
        <f t="shared" si="0"/>
        <v>5</v>
      </c>
      <c r="H39" s="128">
        <f t="shared" si="0"/>
        <v>6</v>
      </c>
      <c r="I39" s="128">
        <f t="shared" si="0"/>
        <v>7</v>
      </c>
      <c r="J39" s="128">
        <f t="shared" si="0"/>
        <v>8</v>
      </c>
      <c r="K39" s="128">
        <f t="shared" si="0"/>
        <v>9</v>
      </c>
      <c r="L39" s="128">
        <f t="shared" si="0"/>
        <v>10</v>
      </c>
      <c r="M39" s="128">
        <f t="shared" si="0"/>
        <v>11</v>
      </c>
      <c r="N39" s="128">
        <f t="shared" si="0"/>
        <v>12</v>
      </c>
      <c r="O39" s="128">
        <f t="shared" si="0"/>
        <v>13</v>
      </c>
      <c r="P39" s="128">
        <f t="shared" si="0"/>
        <v>14</v>
      </c>
      <c r="Q39" s="128">
        <f t="shared" si="0"/>
        <v>15</v>
      </c>
      <c r="R39" s="128">
        <f t="shared" si="0"/>
        <v>16</v>
      </c>
      <c r="S39" s="128">
        <f t="shared" si="0"/>
        <v>17</v>
      </c>
      <c r="T39" s="128">
        <f t="shared" si="0"/>
        <v>18</v>
      </c>
      <c r="U39" s="128">
        <f t="shared" si="0"/>
        <v>19</v>
      </c>
      <c r="V39" s="128">
        <f t="shared" si="0"/>
        <v>20</v>
      </c>
      <c r="W39" s="128">
        <f t="shared" si="0"/>
        <v>21</v>
      </c>
      <c r="X39" s="128">
        <f t="shared" si="0"/>
        <v>22</v>
      </c>
      <c r="Y39" s="128">
        <f t="shared" si="0"/>
        <v>23</v>
      </c>
      <c r="Z39" s="128">
        <f t="shared" si="0"/>
        <v>24</v>
      </c>
      <c r="AA39" s="128">
        <f t="shared" si="0"/>
        <v>25</v>
      </c>
    </row>
    <row r="40" spans="2:27">
      <c r="B40" s="28" t="s">
        <v>151</v>
      </c>
      <c r="C40" s="34">
        <f>'Model Parameters &amp; Inputs'!D12</f>
        <v>43466</v>
      </c>
      <c r="D40" s="34">
        <f>'Model Parameters &amp; Inputs'!E12</f>
        <v>43831</v>
      </c>
      <c r="E40" s="34">
        <f>'Model Parameters &amp; Inputs'!F12</f>
        <v>44197</v>
      </c>
      <c r="F40" s="34">
        <f>'Model Parameters &amp; Inputs'!G12</f>
        <v>44562</v>
      </c>
      <c r="G40" s="34">
        <f>'Model Parameters &amp; Inputs'!H12</f>
        <v>44927</v>
      </c>
      <c r="H40" s="34">
        <f>'Model Parameters &amp; Inputs'!I12</f>
        <v>45292</v>
      </c>
      <c r="I40" s="34">
        <f>'Model Parameters &amp; Inputs'!J12</f>
        <v>45658</v>
      </c>
      <c r="J40" s="34">
        <f>'Model Parameters &amp; Inputs'!K12</f>
        <v>46023</v>
      </c>
      <c r="K40" s="34">
        <f>'Model Parameters &amp; Inputs'!L12</f>
        <v>46388</v>
      </c>
      <c r="L40" s="34">
        <f>'Model Parameters &amp; Inputs'!M12</f>
        <v>46753</v>
      </c>
      <c r="M40" s="34">
        <f>'Model Parameters &amp; Inputs'!N12</f>
        <v>47119</v>
      </c>
      <c r="N40" s="34">
        <f>'Model Parameters &amp; Inputs'!O12</f>
        <v>47484</v>
      </c>
      <c r="O40" s="34">
        <f>'Model Parameters &amp; Inputs'!P12</f>
        <v>47849</v>
      </c>
      <c r="P40" s="34">
        <f>'Model Parameters &amp; Inputs'!Q12</f>
        <v>48214</v>
      </c>
      <c r="Q40" s="34">
        <f>'Model Parameters &amp; Inputs'!R12</f>
        <v>48580</v>
      </c>
      <c r="R40" s="34">
        <f>'Model Parameters &amp; Inputs'!S12</f>
        <v>48945</v>
      </c>
      <c r="S40" s="34">
        <f>'Model Parameters &amp; Inputs'!T12</f>
        <v>49310</v>
      </c>
      <c r="T40" s="34">
        <f>'Model Parameters &amp; Inputs'!U12</f>
        <v>49675</v>
      </c>
      <c r="U40" s="34">
        <f>'Model Parameters &amp; Inputs'!V12</f>
        <v>50041</v>
      </c>
      <c r="V40" s="34">
        <f>'Model Parameters &amp; Inputs'!W12</f>
        <v>50406</v>
      </c>
      <c r="W40" s="34">
        <f>'Model Parameters &amp; Inputs'!X12</f>
        <v>50771</v>
      </c>
      <c r="X40" s="34">
        <f>'Model Parameters &amp; Inputs'!Y12</f>
        <v>51136</v>
      </c>
      <c r="Y40" s="34">
        <f>'Model Parameters &amp; Inputs'!Z12</f>
        <v>51502</v>
      </c>
      <c r="Z40" s="34">
        <f>'Model Parameters &amp; Inputs'!AA12</f>
        <v>51867</v>
      </c>
      <c r="AA40" s="34">
        <f>'Model Parameters &amp; Inputs'!AB12</f>
        <v>52232</v>
      </c>
    </row>
    <row r="41" spans="2:27">
      <c r="B41" s="28" t="s">
        <v>145</v>
      </c>
      <c r="C41" s="35"/>
      <c r="D41" s="35">
        <f>D40-C40</f>
        <v>365</v>
      </c>
      <c r="E41" s="35">
        <f t="shared" ref="E41:AA41" si="1">E40-D40</f>
        <v>366</v>
      </c>
      <c r="F41" s="35">
        <f t="shared" si="1"/>
        <v>365</v>
      </c>
      <c r="G41" s="35">
        <f t="shared" si="1"/>
        <v>365</v>
      </c>
      <c r="H41" s="35">
        <f t="shared" si="1"/>
        <v>365</v>
      </c>
      <c r="I41" s="35">
        <f t="shared" si="1"/>
        <v>366</v>
      </c>
      <c r="J41" s="35">
        <f t="shared" si="1"/>
        <v>365</v>
      </c>
      <c r="K41" s="35">
        <f t="shared" si="1"/>
        <v>365</v>
      </c>
      <c r="L41" s="35">
        <f t="shared" si="1"/>
        <v>365</v>
      </c>
      <c r="M41" s="35">
        <f t="shared" si="1"/>
        <v>366</v>
      </c>
      <c r="N41" s="35">
        <f t="shared" si="1"/>
        <v>365</v>
      </c>
      <c r="O41" s="35">
        <f t="shared" si="1"/>
        <v>365</v>
      </c>
      <c r="P41" s="35">
        <f t="shared" si="1"/>
        <v>365</v>
      </c>
      <c r="Q41" s="35">
        <f t="shared" si="1"/>
        <v>366</v>
      </c>
      <c r="R41" s="35">
        <f t="shared" si="1"/>
        <v>365</v>
      </c>
      <c r="S41" s="35">
        <f t="shared" si="1"/>
        <v>365</v>
      </c>
      <c r="T41" s="35">
        <f t="shared" si="1"/>
        <v>365</v>
      </c>
      <c r="U41" s="35">
        <f t="shared" si="1"/>
        <v>366</v>
      </c>
      <c r="V41" s="35">
        <f t="shared" si="1"/>
        <v>365</v>
      </c>
      <c r="W41" s="35">
        <f t="shared" si="1"/>
        <v>365</v>
      </c>
      <c r="X41" s="35">
        <f t="shared" si="1"/>
        <v>365</v>
      </c>
      <c r="Y41" s="35">
        <f t="shared" si="1"/>
        <v>366</v>
      </c>
      <c r="Z41" s="35">
        <f t="shared" si="1"/>
        <v>365</v>
      </c>
      <c r="AA41" s="35">
        <f t="shared" si="1"/>
        <v>365</v>
      </c>
    </row>
    <row r="43" spans="2:27">
      <c r="B43" s="30" t="s">
        <v>288</v>
      </c>
      <c r="C43" s="135">
        <f>C39</f>
        <v>1</v>
      </c>
      <c r="D43" s="135">
        <f t="shared" ref="D43:AA44" si="2">D39</f>
        <v>2</v>
      </c>
      <c r="E43" s="135">
        <f t="shared" si="2"/>
        <v>3</v>
      </c>
      <c r="F43" s="135">
        <f t="shared" si="2"/>
        <v>4</v>
      </c>
      <c r="G43" s="135">
        <f t="shared" si="2"/>
        <v>5</v>
      </c>
      <c r="H43" s="135">
        <f t="shared" si="2"/>
        <v>6</v>
      </c>
      <c r="I43" s="135">
        <f t="shared" si="2"/>
        <v>7</v>
      </c>
      <c r="J43" s="135">
        <f t="shared" si="2"/>
        <v>8</v>
      </c>
      <c r="K43" s="135">
        <f t="shared" si="2"/>
        <v>9</v>
      </c>
      <c r="L43" s="135">
        <f t="shared" si="2"/>
        <v>10</v>
      </c>
      <c r="M43" s="135">
        <f t="shared" si="2"/>
        <v>11</v>
      </c>
      <c r="N43" s="135">
        <f t="shared" si="2"/>
        <v>12</v>
      </c>
      <c r="O43" s="135">
        <f t="shared" si="2"/>
        <v>13</v>
      </c>
      <c r="P43" s="135">
        <f t="shared" si="2"/>
        <v>14</v>
      </c>
      <c r="Q43" s="135">
        <f t="shared" si="2"/>
        <v>15</v>
      </c>
      <c r="R43" s="135">
        <f t="shared" si="2"/>
        <v>16</v>
      </c>
      <c r="S43" s="135">
        <f t="shared" si="2"/>
        <v>17</v>
      </c>
      <c r="T43" s="135">
        <f t="shared" si="2"/>
        <v>18</v>
      </c>
      <c r="U43" s="135">
        <f t="shared" si="2"/>
        <v>19</v>
      </c>
      <c r="V43" s="135">
        <f t="shared" si="2"/>
        <v>20</v>
      </c>
      <c r="W43" s="135">
        <f t="shared" si="2"/>
        <v>21</v>
      </c>
      <c r="X43" s="135">
        <f t="shared" si="2"/>
        <v>22</v>
      </c>
      <c r="Y43" s="135">
        <f t="shared" si="2"/>
        <v>23</v>
      </c>
      <c r="Z43" s="135">
        <f t="shared" si="2"/>
        <v>24</v>
      </c>
      <c r="AA43" s="135">
        <f t="shared" si="2"/>
        <v>25</v>
      </c>
    </row>
    <row r="44" spans="2:27">
      <c r="B44" s="28" t="s">
        <v>289</v>
      </c>
      <c r="C44" s="34">
        <f>C40</f>
        <v>43466</v>
      </c>
      <c r="D44" s="34">
        <f t="shared" si="2"/>
        <v>43831</v>
      </c>
      <c r="E44" s="34">
        <f t="shared" si="2"/>
        <v>44197</v>
      </c>
      <c r="F44" s="34">
        <f t="shared" si="2"/>
        <v>44562</v>
      </c>
      <c r="G44" s="34">
        <f t="shared" si="2"/>
        <v>44927</v>
      </c>
      <c r="H44" s="34">
        <f t="shared" si="2"/>
        <v>45292</v>
      </c>
      <c r="I44" s="34">
        <f t="shared" si="2"/>
        <v>45658</v>
      </c>
      <c r="J44" s="34">
        <f t="shared" si="2"/>
        <v>46023</v>
      </c>
      <c r="K44" s="34">
        <f t="shared" si="2"/>
        <v>46388</v>
      </c>
      <c r="L44" s="34">
        <f t="shared" si="2"/>
        <v>46753</v>
      </c>
      <c r="M44" s="34">
        <f t="shared" si="2"/>
        <v>47119</v>
      </c>
      <c r="N44" s="34">
        <f t="shared" si="2"/>
        <v>47484</v>
      </c>
      <c r="O44" s="34">
        <f t="shared" si="2"/>
        <v>47849</v>
      </c>
      <c r="P44" s="34">
        <f t="shared" si="2"/>
        <v>48214</v>
      </c>
      <c r="Q44" s="34">
        <f t="shared" si="2"/>
        <v>48580</v>
      </c>
      <c r="R44" s="34">
        <f t="shared" si="2"/>
        <v>48945</v>
      </c>
      <c r="S44" s="34">
        <f t="shared" si="2"/>
        <v>49310</v>
      </c>
      <c r="T44" s="34">
        <f t="shared" si="2"/>
        <v>49675</v>
      </c>
      <c r="U44" s="34">
        <f t="shared" si="2"/>
        <v>50041</v>
      </c>
      <c r="V44" s="34">
        <f t="shared" si="2"/>
        <v>50406</v>
      </c>
      <c r="W44" s="34">
        <f t="shared" si="2"/>
        <v>50771</v>
      </c>
      <c r="X44" s="34">
        <f t="shared" si="2"/>
        <v>51136</v>
      </c>
      <c r="Y44" s="34">
        <f t="shared" si="2"/>
        <v>51502</v>
      </c>
      <c r="Z44" s="34">
        <f t="shared" si="2"/>
        <v>51867</v>
      </c>
      <c r="AA44" s="34">
        <f t="shared" si="2"/>
        <v>52232</v>
      </c>
    </row>
    <row r="45" spans="2:27">
      <c r="B45" s="28" t="s">
        <v>284</v>
      </c>
      <c r="C45" s="137">
        <f>'Model Parameters &amp; Inputs'!D13</f>
        <v>1</v>
      </c>
      <c r="D45" s="137">
        <f>'Model Parameters &amp; Inputs'!E13</f>
        <v>0</v>
      </c>
      <c r="E45" s="137">
        <f>'Model Parameters &amp; Inputs'!F13</f>
        <v>0</v>
      </c>
      <c r="F45" s="137">
        <f>'Model Parameters &amp; Inputs'!G13</f>
        <v>0</v>
      </c>
      <c r="G45" s="137">
        <f>'Model Parameters &amp; Inputs'!H13</f>
        <v>0</v>
      </c>
      <c r="H45" s="137">
        <f>'Model Parameters &amp; Inputs'!I13</f>
        <v>0</v>
      </c>
      <c r="I45" s="137">
        <f>'Model Parameters &amp; Inputs'!J13</f>
        <v>0</v>
      </c>
      <c r="J45" s="137">
        <f>'Model Parameters &amp; Inputs'!K13</f>
        <v>0</v>
      </c>
      <c r="K45" s="137">
        <f>'Model Parameters &amp; Inputs'!L13</f>
        <v>0</v>
      </c>
      <c r="L45" s="137">
        <f>'Model Parameters &amp; Inputs'!M13</f>
        <v>0</v>
      </c>
      <c r="M45" s="137">
        <f>'Model Parameters &amp; Inputs'!N13</f>
        <v>0</v>
      </c>
      <c r="N45" s="137">
        <f>'Model Parameters &amp; Inputs'!O13</f>
        <v>0</v>
      </c>
      <c r="O45" s="137">
        <f>'Model Parameters &amp; Inputs'!P13</f>
        <v>0</v>
      </c>
      <c r="P45" s="137">
        <f>'Model Parameters &amp; Inputs'!Q13</f>
        <v>0</v>
      </c>
      <c r="Q45" s="137">
        <f>'Model Parameters &amp; Inputs'!R13</f>
        <v>0</v>
      </c>
      <c r="R45" s="137">
        <f>'Model Parameters &amp; Inputs'!S13</f>
        <v>0</v>
      </c>
      <c r="S45" s="137">
        <f>'Model Parameters &amp; Inputs'!T13</f>
        <v>0</v>
      </c>
      <c r="T45" s="137">
        <f>'Model Parameters &amp; Inputs'!U13</f>
        <v>0</v>
      </c>
      <c r="U45" s="137">
        <f>'Model Parameters &amp; Inputs'!V13</f>
        <v>0</v>
      </c>
      <c r="V45" s="137">
        <f>'Model Parameters &amp; Inputs'!W13</f>
        <v>0</v>
      </c>
      <c r="W45" s="137">
        <f>'Model Parameters &amp; Inputs'!X13</f>
        <v>0</v>
      </c>
      <c r="X45" s="137">
        <f>'Model Parameters &amp; Inputs'!Y13</f>
        <v>0</v>
      </c>
      <c r="Y45" s="137">
        <f>'Model Parameters &amp; Inputs'!Z13</f>
        <v>0</v>
      </c>
      <c r="Z45" s="137">
        <f>'Model Parameters &amp; Inputs'!AA13</f>
        <v>0</v>
      </c>
      <c r="AA45" s="137">
        <f>'Model Parameters &amp; Inputs'!AB13</f>
        <v>0</v>
      </c>
    </row>
    <row r="47" spans="2:27">
      <c r="B47" s="30" t="s">
        <v>290</v>
      </c>
      <c r="C47" s="135">
        <f>C39</f>
        <v>1</v>
      </c>
      <c r="D47" s="135">
        <f t="shared" ref="D47:AA47" si="3">D39</f>
        <v>2</v>
      </c>
      <c r="E47" s="135">
        <f t="shared" si="3"/>
        <v>3</v>
      </c>
      <c r="F47" s="135">
        <f t="shared" si="3"/>
        <v>4</v>
      </c>
      <c r="G47" s="135">
        <f t="shared" si="3"/>
        <v>5</v>
      </c>
      <c r="H47" s="135">
        <f t="shared" si="3"/>
        <v>6</v>
      </c>
      <c r="I47" s="135">
        <f t="shared" si="3"/>
        <v>7</v>
      </c>
      <c r="J47" s="135">
        <f t="shared" si="3"/>
        <v>8</v>
      </c>
      <c r="K47" s="135">
        <f t="shared" si="3"/>
        <v>9</v>
      </c>
      <c r="L47" s="135">
        <f t="shared" si="3"/>
        <v>10</v>
      </c>
      <c r="M47" s="135">
        <f t="shared" si="3"/>
        <v>11</v>
      </c>
      <c r="N47" s="135">
        <f t="shared" si="3"/>
        <v>12</v>
      </c>
      <c r="O47" s="135">
        <f t="shared" si="3"/>
        <v>13</v>
      </c>
      <c r="P47" s="135">
        <f t="shared" si="3"/>
        <v>14</v>
      </c>
      <c r="Q47" s="135">
        <f t="shared" si="3"/>
        <v>15</v>
      </c>
      <c r="R47" s="135">
        <f t="shared" si="3"/>
        <v>16</v>
      </c>
      <c r="S47" s="135">
        <f t="shared" si="3"/>
        <v>17</v>
      </c>
      <c r="T47" s="135">
        <f t="shared" si="3"/>
        <v>18</v>
      </c>
      <c r="U47" s="135">
        <f t="shared" si="3"/>
        <v>19</v>
      </c>
      <c r="V47" s="135">
        <f t="shared" si="3"/>
        <v>20</v>
      </c>
      <c r="W47" s="135">
        <f t="shared" si="3"/>
        <v>21</v>
      </c>
      <c r="X47" s="135">
        <f t="shared" si="3"/>
        <v>22</v>
      </c>
      <c r="Y47" s="135">
        <f t="shared" si="3"/>
        <v>23</v>
      </c>
      <c r="Z47" s="135">
        <f t="shared" si="3"/>
        <v>24</v>
      </c>
      <c r="AA47" s="135">
        <f t="shared" si="3"/>
        <v>25</v>
      </c>
    </row>
    <row r="48" spans="2:27">
      <c r="B48" s="28" t="s">
        <v>289</v>
      </c>
      <c r="C48" s="34">
        <f>'Model Parameters &amp; Inputs'!D12</f>
        <v>43466</v>
      </c>
      <c r="D48" s="34">
        <f>'Model Parameters &amp; Inputs'!E12</f>
        <v>43831</v>
      </c>
      <c r="E48" s="34">
        <f>'Model Parameters &amp; Inputs'!F12</f>
        <v>44197</v>
      </c>
      <c r="F48" s="34">
        <f>'Model Parameters &amp; Inputs'!G12</f>
        <v>44562</v>
      </c>
      <c r="G48" s="34">
        <f>'Model Parameters &amp; Inputs'!H12</f>
        <v>44927</v>
      </c>
      <c r="H48" s="34">
        <f>'Model Parameters &amp; Inputs'!I12</f>
        <v>45292</v>
      </c>
      <c r="I48" s="34">
        <f>'Model Parameters &amp; Inputs'!J12</f>
        <v>45658</v>
      </c>
      <c r="J48" s="34">
        <f>'Model Parameters &amp; Inputs'!K12</f>
        <v>46023</v>
      </c>
      <c r="K48" s="34">
        <f>'Model Parameters &amp; Inputs'!L12</f>
        <v>46388</v>
      </c>
      <c r="L48" s="34">
        <f>'Model Parameters &amp; Inputs'!M12</f>
        <v>46753</v>
      </c>
      <c r="M48" s="34">
        <f>'Model Parameters &amp; Inputs'!N12</f>
        <v>47119</v>
      </c>
      <c r="N48" s="34">
        <f>'Model Parameters &amp; Inputs'!O12</f>
        <v>47484</v>
      </c>
      <c r="O48" s="34">
        <f>'Model Parameters &amp; Inputs'!P12</f>
        <v>47849</v>
      </c>
      <c r="P48" s="34">
        <f>'Model Parameters &amp; Inputs'!Q12</f>
        <v>48214</v>
      </c>
      <c r="Q48" s="34">
        <f>'Model Parameters &amp; Inputs'!R12</f>
        <v>48580</v>
      </c>
      <c r="R48" s="34">
        <f>'Model Parameters &amp; Inputs'!S12</f>
        <v>48945</v>
      </c>
      <c r="S48" s="34">
        <f>'Model Parameters &amp; Inputs'!T12</f>
        <v>49310</v>
      </c>
      <c r="T48" s="34">
        <f>'Model Parameters &amp; Inputs'!U12</f>
        <v>49675</v>
      </c>
      <c r="U48" s="34">
        <f>'Model Parameters &amp; Inputs'!V12</f>
        <v>50041</v>
      </c>
      <c r="V48" s="34">
        <f>'Model Parameters &amp; Inputs'!W12</f>
        <v>50406</v>
      </c>
      <c r="W48" s="34">
        <f>'Model Parameters &amp; Inputs'!X12</f>
        <v>50771</v>
      </c>
      <c r="X48" s="34">
        <f>'Model Parameters &amp; Inputs'!Y12</f>
        <v>51136</v>
      </c>
      <c r="Y48" s="34">
        <f>'Model Parameters &amp; Inputs'!Z12</f>
        <v>51502</v>
      </c>
      <c r="Z48" s="34">
        <f>'Model Parameters &amp; Inputs'!AA12</f>
        <v>51867</v>
      </c>
      <c r="AA48" s="34">
        <f>'Model Parameters &amp; Inputs'!AB12</f>
        <v>52232</v>
      </c>
    </row>
    <row r="49" spans="2:27">
      <c r="B49" s="28" t="s">
        <v>285</v>
      </c>
      <c r="C49" s="136">
        <f>'Model Parameters &amp; Inputs'!D14</f>
        <v>1</v>
      </c>
      <c r="D49" s="136">
        <f>'Model Parameters &amp; Inputs'!E14</f>
        <v>0</v>
      </c>
      <c r="E49" s="136">
        <f>'Model Parameters &amp; Inputs'!F14</f>
        <v>0</v>
      </c>
      <c r="F49" s="136">
        <f>'Model Parameters &amp; Inputs'!G14</f>
        <v>0</v>
      </c>
      <c r="G49" s="136">
        <f>'Model Parameters &amp; Inputs'!H14</f>
        <v>0</v>
      </c>
      <c r="H49" s="136">
        <f>'Model Parameters &amp; Inputs'!I14</f>
        <v>0</v>
      </c>
      <c r="I49" s="136">
        <f>'Model Parameters &amp; Inputs'!J14</f>
        <v>0</v>
      </c>
      <c r="J49" s="136">
        <f>'Model Parameters &amp; Inputs'!K14</f>
        <v>0</v>
      </c>
      <c r="K49" s="136">
        <f>'Model Parameters &amp; Inputs'!L14</f>
        <v>0</v>
      </c>
      <c r="L49" s="136">
        <f>'Model Parameters &amp; Inputs'!M14</f>
        <v>0</v>
      </c>
      <c r="M49" s="136">
        <f>'Model Parameters &amp; Inputs'!N14</f>
        <v>0</v>
      </c>
      <c r="N49" s="136">
        <f>'Model Parameters &amp; Inputs'!O14</f>
        <v>0</v>
      </c>
      <c r="O49" s="136">
        <f>'Model Parameters &amp; Inputs'!P14</f>
        <v>0</v>
      </c>
      <c r="P49" s="136">
        <f>'Model Parameters &amp; Inputs'!Q14</f>
        <v>0</v>
      </c>
      <c r="Q49" s="136">
        <f>'Model Parameters &amp; Inputs'!R14</f>
        <v>0</v>
      </c>
      <c r="R49" s="136">
        <f>'Model Parameters &amp; Inputs'!S14</f>
        <v>0</v>
      </c>
      <c r="S49" s="136">
        <f>'Model Parameters &amp; Inputs'!T14</f>
        <v>0</v>
      </c>
      <c r="T49" s="136">
        <f>'Model Parameters &amp; Inputs'!U14</f>
        <v>0</v>
      </c>
      <c r="U49" s="136">
        <f>'Model Parameters &amp; Inputs'!V14</f>
        <v>0</v>
      </c>
      <c r="V49" s="136">
        <f>'Model Parameters &amp; Inputs'!W14</f>
        <v>0</v>
      </c>
      <c r="W49" s="136">
        <f>'Model Parameters &amp; Inputs'!X14</f>
        <v>0</v>
      </c>
      <c r="X49" s="136">
        <f>'Model Parameters &amp; Inputs'!Y14</f>
        <v>0</v>
      </c>
      <c r="Y49" s="136">
        <f>'Model Parameters &amp; Inputs'!Z14</f>
        <v>0</v>
      </c>
      <c r="Z49" s="136">
        <f>'Model Parameters &amp; Inputs'!AA14</f>
        <v>0</v>
      </c>
      <c r="AA49" s="136">
        <f>'Model Parameters &amp; Inputs'!AB14</f>
        <v>0</v>
      </c>
    </row>
    <row r="50" spans="2:27">
      <c r="B50" s="28" t="s">
        <v>286</v>
      </c>
      <c r="C50" s="136">
        <f>'Model Parameters &amp; Inputs'!D15</f>
        <v>1</v>
      </c>
      <c r="D50" s="136">
        <f>'Model Parameters &amp; Inputs'!E15</f>
        <v>0</v>
      </c>
      <c r="E50" s="136">
        <f>'Model Parameters &amp; Inputs'!F15</f>
        <v>0</v>
      </c>
      <c r="F50" s="136">
        <f>'Model Parameters &amp; Inputs'!G15</f>
        <v>0</v>
      </c>
      <c r="G50" s="136">
        <f>'Model Parameters &amp; Inputs'!H15</f>
        <v>0</v>
      </c>
      <c r="H50" s="136">
        <f>'Model Parameters &amp; Inputs'!I15</f>
        <v>0</v>
      </c>
      <c r="I50" s="136">
        <f>'Model Parameters &amp; Inputs'!J15</f>
        <v>0</v>
      </c>
      <c r="J50" s="136">
        <f>'Model Parameters &amp; Inputs'!K15</f>
        <v>0</v>
      </c>
      <c r="K50" s="136">
        <f>'Model Parameters &amp; Inputs'!L15</f>
        <v>0</v>
      </c>
      <c r="L50" s="136">
        <f>'Model Parameters &amp; Inputs'!M15</f>
        <v>0</v>
      </c>
      <c r="M50" s="136">
        <f>'Model Parameters &amp; Inputs'!N15</f>
        <v>0</v>
      </c>
      <c r="N50" s="136">
        <f>'Model Parameters &amp; Inputs'!O15</f>
        <v>0</v>
      </c>
      <c r="O50" s="136">
        <f>'Model Parameters &amp; Inputs'!P15</f>
        <v>0</v>
      </c>
      <c r="P50" s="136">
        <f>'Model Parameters &amp; Inputs'!Q15</f>
        <v>0</v>
      </c>
      <c r="Q50" s="136">
        <f>'Model Parameters &amp; Inputs'!R15</f>
        <v>0</v>
      </c>
      <c r="R50" s="136">
        <f>'Model Parameters &amp; Inputs'!S15</f>
        <v>0</v>
      </c>
      <c r="S50" s="136">
        <f>'Model Parameters &amp; Inputs'!T15</f>
        <v>0</v>
      </c>
      <c r="T50" s="136">
        <f>'Model Parameters &amp; Inputs'!U15</f>
        <v>0</v>
      </c>
      <c r="U50" s="136">
        <f>'Model Parameters &amp; Inputs'!V15</f>
        <v>0</v>
      </c>
      <c r="V50" s="136">
        <f>'Model Parameters &amp; Inputs'!W15</f>
        <v>0</v>
      </c>
      <c r="W50" s="136">
        <f>'Model Parameters &amp; Inputs'!X15</f>
        <v>0</v>
      </c>
      <c r="X50" s="136">
        <f>'Model Parameters &amp; Inputs'!Y15</f>
        <v>0</v>
      </c>
      <c r="Y50" s="136">
        <f>'Model Parameters &amp; Inputs'!Z15</f>
        <v>0</v>
      </c>
      <c r="Z50" s="136">
        <f>'Model Parameters &amp; Inputs'!AA15</f>
        <v>0</v>
      </c>
      <c r="AA50" s="136">
        <f>'Model Parameters &amp; Inputs'!AB15</f>
        <v>0</v>
      </c>
    </row>
    <row r="51" spans="2:27">
      <c r="B51" s="28" t="s">
        <v>291</v>
      </c>
      <c r="C51" s="136">
        <f>SUM(C49:C50)</f>
        <v>2</v>
      </c>
      <c r="D51" s="136">
        <f t="shared" ref="D51:AA51" si="4">SUM(D49:D50)</f>
        <v>0</v>
      </c>
      <c r="E51" s="136">
        <f t="shared" si="4"/>
        <v>0</v>
      </c>
      <c r="F51" s="136">
        <f t="shared" si="4"/>
        <v>0</v>
      </c>
      <c r="G51" s="136">
        <f t="shared" si="4"/>
        <v>0</v>
      </c>
      <c r="H51" s="136">
        <f t="shared" si="4"/>
        <v>0</v>
      </c>
      <c r="I51" s="136">
        <f t="shared" si="4"/>
        <v>0</v>
      </c>
      <c r="J51" s="136">
        <f t="shared" si="4"/>
        <v>0</v>
      </c>
      <c r="K51" s="136">
        <f t="shared" si="4"/>
        <v>0</v>
      </c>
      <c r="L51" s="136">
        <f t="shared" si="4"/>
        <v>0</v>
      </c>
      <c r="M51" s="136">
        <f t="shared" si="4"/>
        <v>0</v>
      </c>
      <c r="N51" s="136">
        <f t="shared" si="4"/>
        <v>0</v>
      </c>
      <c r="O51" s="136">
        <f t="shared" si="4"/>
        <v>0</v>
      </c>
      <c r="P51" s="136">
        <f t="shared" si="4"/>
        <v>0</v>
      </c>
      <c r="Q51" s="136">
        <f t="shared" si="4"/>
        <v>0</v>
      </c>
      <c r="R51" s="136">
        <f t="shared" si="4"/>
        <v>0</v>
      </c>
      <c r="S51" s="136">
        <f t="shared" si="4"/>
        <v>0</v>
      </c>
      <c r="T51" s="136">
        <f t="shared" si="4"/>
        <v>0</v>
      </c>
      <c r="U51" s="136">
        <f t="shared" si="4"/>
        <v>0</v>
      </c>
      <c r="V51" s="136">
        <f t="shared" si="4"/>
        <v>0</v>
      </c>
      <c r="W51" s="136">
        <f t="shared" si="4"/>
        <v>0</v>
      </c>
      <c r="X51" s="136">
        <f t="shared" si="4"/>
        <v>0</v>
      </c>
      <c r="Y51" s="136">
        <f t="shared" si="4"/>
        <v>0</v>
      </c>
      <c r="Z51" s="136">
        <f t="shared" si="4"/>
        <v>0</v>
      </c>
      <c r="AA51" s="136">
        <f t="shared" si="4"/>
        <v>0</v>
      </c>
    </row>
    <row r="53" spans="2:27">
      <c r="B53" s="30" t="s">
        <v>150</v>
      </c>
      <c r="C53" s="29">
        <f t="shared" ref="C53:AA53" si="5">C39</f>
        <v>1</v>
      </c>
      <c r="D53" s="29">
        <f t="shared" si="5"/>
        <v>2</v>
      </c>
      <c r="E53" s="29">
        <f t="shared" si="5"/>
        <v>3</v>
      </c>
      <c r="F53" s="29">
        <f t="shared" si="5"/>
        <v>4</v>
      </c>
      <c r="G53" s="29">
        <f t="shared" si="5"/>
        <v>5</v>
      </c>
      <c r="H53" s="29">
        <f t="shared" si="5"/>
        <v>6</v>
      </c>
      <c r="I53" s="29">
        <f t="shared" si="5"/>
        <v>7</v>
      </c>
      <c r="J53" s="29">
        <f t="shared" si="5"/>
        <v>8</v>
      </c>
      <c r="K53" s="29">
        <f t="shared" si="5"/>
        <v>9</v>
      </c>
      <c r="L53" s="29">
        <f t="shared" si="5"/>
        <v>10</v>
      </c>
      <c r="M53" s="29">
        <f t="shared" si="5"/>
        <v>11</v>
      </c>
      <c r="N53" s="29">
        <f t="shared" si="5"/>
        <v>12</v>
      </c>
      <c r="O53" s="29">
        <f t="shared" si="5"/>
        <v>13</v>
      </c>
      <c r="P53" s="29">
        <f t="shared" si="5"/>
        <v>14</v>
      </c>
      <c r="Q53" s="29">
        <f t="shared" si="5"/>
        <v>15</v>
      </c>
      <c r="R53" s="29">
        <f t="shared" si="5"/>
        <v>16</v>
      </c>
      <c r="S53" s="29">
        <f t="shared" si="5"/>
        <v>17</v>
      </c>
      <c r="T53" s="29">
        <f t="shared" si="5"/>
        <v>18</v>
      </c>
      <c r="U53" s="29">
        <f t="shared" si="5"/>
        <v>19</v>
      </c>
      <c r="V53" s="29">
        <f t="shared" si="5"/>
        <v>20</v>
      </c>
      <c r="W53" s="29">
        <f t="shared" si="5"/>
        <v>21</v>
      </c>
      <c r="X53" s="29">
        <f t="shared" si="5"/>
        <v>22</v>
      </c>
      <c r="Y53" s="29">
        <f t="shared" si="5"/>
        <v>23</v>
      </c>
      <c r="Z53" s="29">
        <f t="shared" si="5"/>
        <v>24</v>
      </c>
      <c r="AA53" s="29">
        <f t="shared" si="5"/>
        <v>25</v>
      </c>
    </row>
    <row r="54" spans="2:27">
      <c r="B54" s="28" t="s">
        <v>284</v>
      </c>
      <c r="C54" s="138">
        <f>C45</f>
        <v>1</v>
      </c>
      <c r="D54" s="138">
        <f t="shared" ref="D54:AA54" si="6">D45</f>
        <v>0</v>
      </c>
      <c r="E54" s="138">
        <f t="shared" si="6"/>
        <v>0</v>
      </c>
      <c r="F54" s="138">
        <f t="shared" si="6"/>
        <v>0</v>
      </c>
      <c r="G54" s="138">
        <f t="shared" si="6"/>
        <v>0</v>
      </c>
      <c r="H54" s="138">
        <f t="shared" si="6"/>
        <v>0</v>
      </c>
      <c r="I54" s="138">
        <f t="shared" si="6"/>
        <v>0</v>
      </c>
      <c r="J54" s="138">
        <f t="shared" si="6"/>
        <v>0</v>
      </c>
      <c r="K54" s="138">
        <f t="shared" si="6"/>
        <v>0</v>
      </c>
      <c r="L54" s="138">
        <f t="shared" si="6"/>
        <v>0</v>
      </c>
      <c r="M54" s="138">
        <f t="shared" si="6"/>
        <v>0</v>
      </c>
      <c r="N54" s="138">
        <f t="shared" si="6"/>
        <v>0</v>
      </c>
      <c r="O54" s="138">
        <f t="shared" si="6"/>
        <v>0</v>
      </c>
      <c r="P54" s="138">
        <f t="shared" si="6"/>
        <v>0</v>
      </c>
      <c r="Q54" s="138">
        <f t="shared" si="6"/>
        <v>0</v>
      </c>
      <c r="R54" s="138">
        <f t="shared" si="6"/>
        <v>0</v>
      </c>
      <c r="S54" s="138">
        <f t="shared" si="6"/>
        <v>0</v>
      </c>
      <c r="T54" s="138">
        <f t="shared" si="6"/>
        <v>0</v>
      </c>
      <c r="U54" s="138">
        <f t="shared" si="6"/>
        <v>0</v>
      </c>
      <c r="V54" s="138">
        <f t="shared" si="6"/>
        <v>0</v>
      </c>
      <c r="W54" s="138">
        <f t="shared" si="6"/>
        <v>0</v>
      </c>
      <c r="X54" s="138">
        <f t="shared" si="6"/>
        <v>0</v>
      </c>
      <c r="Y54" s="138">
        <f t="shared" si="6"/>
        <v>0</v>
      </c>
      <c r="Z54" s="138">
        <f t="shared" si="6"/>
        <v>0</v>
      </c>
      <c r="AA54" s="138">
        <f t="shared" si="6"/>
        <v>0</v>
      </c>
    </row>
    <row r="55" spans="2:27">
      <c r="B55" s="28" t="s">
        <v>291</v>
      </c>
      <c r="C55" s="138">
        <f>C51</f>
        <v>2</v>
      </c>
      <c r="D55" s="138">
        <f t="shared" ref="D55:AA55" si="7">D51</f>
        <v>0</v>
      </c>
      <c r="E55" s="138">
        <f t="shared" si="7"/>
        <v>0</v>
      </c>
      <c r="F55" s="138">
        <f t="shared" si="7"/>
        <v>0</v>
      </c>
      <c r="G55" s="138">
        <f t="shared" si="7"/>
        <v>0</v>
      </c>
      <c r="H55" s="138">
        <f t="shared" si="7"/>
        <v>0</v>
      </c>
      <c r="I55" s="138">
        <f t="shared" si="7"/>
        <v>0</v>
      </c>
      <c r="J55" s="138">
        <f t="shared" si="7"/>
        <v>0</v>
      </c>
      <c r="K55" s="138">
        <f t="shared" si="7"/>
        <v>0</v>
      </c>
      <c r="L55" s="138">
        <f t="shared" si="7"/>
        <v>0</v>
      </c>
      <c r="M55" s="138">
        <f t="shared" si="7"/>
        <v>0</v>
      </c>
      <c r="N55" s="138">
        <f t="shared" si="7"/>
        <v>0</v>
      </c>
      <c r="O55" s="138">
        <f t="shared" si="7"/>
        <v>0</v>
      </c>
      <c r="P55" s="138">
        <f t="shared" si="7"/>
        <v>0</v>
      </c>
      <c r="Q55" s="138">
        <f t="shared" si="7"/>
        <v>0</v>
      </c>
      <c r="R55" s="138">
        <f t="shared" si="7"/>
        <v>0</v>
      </c>
      <c r="S55" s="138">
        <f t="shared" si="7"/>
        <v>0</v>
      </c>
      <c r="T55" s="138">
        <f t="shared" si="7"/>
        <v>0</v>
      </c>
      <c r="U55" s="138">
        <f t="shared" si="7"/>
        <v>0</v>
      </c>
      <c r="V55" s="138">
        <f t="shared" si="7"/>
        <v>0</v>
      </c>
      <c r="W55" s="138">
        <f t="shared" si="7"/>
        <v>0</v>
      </c>
      <c r="X55" s="138">
        <f t="shared" si="7"/>
        <v>0</v>
      </c>
      <c r="Y55" s="138">
        <f t="shared" si="7"/>
        <v>0</v>
      </c>
      <c r="Z55" s="138">
        <f t="shared" si="7"/>
        <v>0</v>
      </c>
      <c r="AA55" s="138">
        <f t="shared" si="7"/>
        <v>0</v>
      </c>
    </row>
    <row r="56" spans="2:27">
      <c r="B56" s="28" t="s">
        <v>292</v>
      </c>
      <c r="C56" s="138">
        <f>C54-C55</f>
        <v>-1</v>
      </c>
      <c r="D56" s="138">
        <f t="shared" ref="D56:AA56" si="8">D54-D55</f>
        <v>0</v>
      </c>
      <c r="E56" s="138">
        <f t="shared" si="8"/>
        <v>0</v>
      </c>
      <c r="F56" s="138">
        <f t="shared" si="8"/>
        <v>0</v>
      </c>
      <c r="G56" s="138">
        <f t="shared" si="8"/>
        <v>0</v>
      </c>
      <c r="H56" s="138">
        <f t="shared" si="8"/>
        <v>0</v>
      </c>
      <c r="I56" s="138">
        <f t="shared" si="8"/>
        <v>0</v>
      </c>
      <c r="J56" s="138">
        <f t="shared" si="8"/>
        <v>0</v>
      </c>
      <c r="K56" s="138">
        <f t="shared" si="8"/>
        <v>0</v>
      </c>
      <c r="L56" s="138">
        <f t="shared" si="8"/>
        <v>0</v>
      </c>
      <c r="M56" s="138">
        <f t="shared" si="8"/>
        <v>0</v>
      </c>
      <c r="N56" s="138">
        <f t="shared" si="8"/>
        <v>0</v>
      </c>
      <c r="O56" s="138">
        <f t="shared" si="8"/>
        <v>0</v>
      </c>
      <c r="P56" s="138">
        <f t="shared" si="8"/>
        <v>0</v>
      </c>
      <c r="Q56" s="138">
        <f t="shared" si="8"/>
        <v>0</v>
      </c>
      <c r="R56" s="138">
        <f t="shared" si="8"/>
        <v>0</v>
      </c>
      <c r="S56" s="138">
        <f t="shared" si="8"/>
        <v>0</v>
      </c>
      <c r="T56" s="138">
        <f t="shared" si="8"/>
        <v>0</v>
      </c>
      <c r="U56" s="138">
        <f t="shared" si="8"/>
        <v>0</v>
      </c>
      <c r="V56" s="138">
        <f t="shared" si="8"/>
        <v>0</v>
      </c>
      <c r="W56" s="138">
        <f t="shared" si="8"/>
        <v>0</v>
      </c>
      <c r="X56" s="138">
        <f t="shared" si="8"/>
        <v>0</v>
      </c>
      <c r="Y56" s="138">
        <f t="shared" si="8"/>
        <v>0</v>
      </c>
      <c r="Z56" s="138">
        <f t="shared" si="8"/>
        <v>0</v>
      </c>
      <c r="AA56" s="138">
        <f t="shared" si="8"/>
        <v>0</v>
      </c>
    </row>
    <row r="58" spans="2:27" ht="18.5">
      <c r="B58" s="43" t="s">
        <v>164</v>
      </c>
      <c r="C58" s="165"/>
      <c r="D58" s="165"/>
      <c r="E58" s="165"/>
      <c r="F58" s="165"/>
      <c r="G58" s="165"/>
      <c r="H58" s="165"/>
      <c r="I58" s="165"/>
      <c r="J58" s="165"/>
      <c r="K58" s="165"/>
      <c r="L58" s="165"/>
      <c r="M58" s="165"/>
      <c r="N58" s="44"/>
    </row>
    <row r="60" spans="2:27">
      <c r="B60" s="30" t="s">
        <v>150</v>
      </c>
      <c r="C60" s="29">
        <f>'Baseline Cash Flow Projections'!C7</f>
        <v>1</v>
      </c>
      <c r="D60" s="29">
        <f>'Baseline Cash Flow Projections'!D7</f>
        <v>2</v>
      </c>
      <c r="E60" s="29">
        <f>'Baseline Cash Flow Projections'!E7</f>
        <v>3</v>
      </c>
      <c r="F60" s="29">
        <f>'Baseline Cash Flow Projections'!F7</f>
        <v>4</v>
      </c>
      <c r="G60" s="29">
        <f>'Baseline Cash Flow Projections'!G7</f>
        <v>5</v>
      </c>
      <c r="H60" s="29">
        <f>'Baseline Cash Flow Projections'!H7</f>
        <v>6</v>
      </c>
      <c r="I60" s="29">
        <f>'Baseline Cash Flow Projections'!I7</f>
        <v>7</v>
      </c>
      <c r="J60" s="29">
        <f>'Baseline Cash Flow Projections'!J7</f>
        <v>8</v>
      </c>
      <c r="K60" s="29">
        <f>'Baseline Cash Flow Projections'!K7</f>
        <v>9</v>
      </c>
      <c r="L60" s="29">
        <f>'Baseline Cash Flow Projections'!L7</f>
        <v>10</v>
      </c>
      <c r="M60" s="29">
        <f>'Baseline Cash Flow Projections'!M7</f>
        <v>11</v>
      </c>
      <c r="N60" s="29">
        <f>'Baseline Cash Flow Projections'!N7</f>
        <v>12</v>
      </c>
      <c r="O60" s="29">
        <f>'Baseline Cash Flow Projections'!O7</f>
        <v>13</v>
      </c>
      <c r="P60" s="29">
        <f>'Baseline Cash Flow Projections'!P7</f>
        <v>14</v>
      </c>
      <c r="Q60" s="29">
        <f>'Baseline Cash Flow Projections'!Q7</f>
        <v>15</v>
      </c>
      <c r="R60" s="29">
        <f>'Baseline Cash Flow Projections'!R7</f>
        <v>16</v>
      </c>
      <c r="S60" s="29">
        <f>'Baseline Cash Flow Projections'!S7</f>
        <v>17</v>
      </c>
      <c r="T60" s="29">
        <f>'Baseline Cash Flow Projections'!T7</f>
        <v>18</v>
      </c>
      <c r="U60" s="29">
        <f>'Baseline Cash Flow Projections'!U7</f>
        <v>19</v>
      </c>
      <c r="V60" s="29">
        <f>'Baseline Cash Flow Projections'!V7</f>
        <v>20</v>
      </c>
      <c r="W60" s="29">
        <f>'Baseline Cash Flow Projections'!W7</f>
        <v>21</v>
      </c>
      <c r="X60" s="29">
        <f>'Baseline Cash Flow Projections'!X7</f>
        <v>22</v>
      </c>
      <c r="Y60" s="29">
        <f>'Baseline Cash Flow Projections'!Y7</f>
        <v>23</v>
      </c>
      <c r="Z60" s="29">
        <f>'Baseline Cash Flow Projections'!Z7</f>
        <v>24</v>
      </c>
      <c r="AA60" s="29">
        <f>'Baseline Cash Flow Projections'!AA7</f>
        <v>25</v>
      </c>
    </row>
    <row r="61" spans="2:27">
      <c r="B61" s="28" t="s">
        <v>151</v>
      </c>
      <c r="C61" s="34">
        <f>'Baseline Cash Flow Projections'!C8</f>
        <v>43466</v>
      </c>
      <c r="D61" s="34">
        <f>'Baseline Cash Flow Projections'!D8</f>
        <v>43831</v>
      </c>
      <c r="E61" s="34">
        <f>'Baseline Cash Flow Projections'!E8</f>
        <v>44197</v>
      </c>
      <c r="F61" s="34">
        <f>'Baseline Cash Flow Projections'!F8</f>
        <v>44562</v>
      </c>
      <c r="G61" s="34">
        <f>'Baseline Cash Flow Projections'!G8</f>
        <v>44927</v>
      </c>
      <c r="H61" s="34">
        <f>'Baseline Cash Flow Projections'!H8</f>
        <v>45292</v>
      </c>
      <c r="I61" s="34">
        <f>'Baseline Cash Flow Projections'!I8</f>
        <v>45658</v>
      </c>
      <c r="J61" s="34">
        <f>'Baseline Cash Flow Projections'!J8</f>
        <v>46023</v>
      </c>
      <c r="K61" s="34">
        <f>'Baseline Cash Flow Projections'!K8</f>
        <v>46388</v>
      </c>
      <c r="L61" s="34">
        <f>'Baseline Cash Flow Projections'!L8</f>
        <v>46753</v>
      </c>
      <c r="M61" s="34">
        <f>'Baseline Cash Flow Projections'!M8</f>
        <v>47119</v>
      </c>
      <c r="N61" s="34">
        <f>'Baseline Cash Flow Projections'!N8</f>
        <v>47484</v>
      </c>
      <c r="O61" s="34">
        <f>'Baseline Cash Flow Projections'!O8</f>
        <v>47849</v>
      </c>
      <c r="P61" s="34">
        <f>'Baseline Cash Flow Projections'!P8</f>
        <v>48214</v>
      </c>
      <c r="Q61" s="34">
        <f>'Baseline Cash Flow Projections'!Q8</f>
        <v>48580</v>
      </c>
      <c r="R61" s="34">
        <f>'Baseline Cash Flow Projections'!R8</f>
        <v>48945</v>
      </c>
      <c r="S61" s="34">
        <f>'Baseline Cash Flow Projections'!S8</f>
        <v>49310</v>
      </c>
      <c r="T61" s="34">
        <f>'Baseline Cash Flow Projections'!T8</f>
        <v>49675</v>
      </c>
      <c r="U61" s="34">
        <f>'Baseline Cash Flow Projections'!U8</f>
        <v>50041</v>
      </c>
      <c r="V61" s="34">
        <f>'Baseline Cash Flow Projections'!V8</f>
        <v>50406</v>
      </c>
      <c r="W61" s="34">
        <f>'Baseline Cash Flow Projections'!W8</f>
        <v>50771</v>
      </c>
      <c r="X61" s="34">
        <f>'Baseline Cash Flow Projections'!X8</f>
        <v>51136</v>
      </c>
      <c r="Y61" s="34">
        <f>'Baseline Cash Flow Projections'!Y8</f>
        <v>51502</v>
      </c>
      <c r="Z61" s="34">
        <f>'Baseline Cash Flow Projections'!Z8</f>
        <v>51867</v>
      </c>
      <c r="AA61" s="34">
        <f>'Baseline Cash Flow Projections'!AA8</f>
        <v>52232</v>
      </c>
    </row>
    <row r="62" spans="2:27">
      <c r="B62" s="28" t="str">
        <f>'Baseline Cash Flow Projections'!B22</f>
        <v>Total REVENUE</v>
      </c>
      <c r="C62" s="138">
        <f>'Baseline Cash Flow Projections'!C22</f>
        <v>1</v>
      </c>
      <c r="D62" s="138">
        <f>'Baseline Cash Flow Projections'!D22</f>
        <v>0</v>
      </c>
      <c r="E62" s="138">
        <f>'Baseline Cash Flow Projections'!E22</f>
        <v>0</v>
      </c>
      <c r="F62" s="138">
        <f>'Baseline Cash Flow Projections'!F22</f>
        <v>0</v>
      </c>
      <c r="G62" s="138">
        <f>'Baseline Cash Flow Projections'!G22</f>
        <v>0</v>
      </c>
      <c r="H62" s="138">
        <f>'Baseline Cash Flow Projections'!H22</f>
        <v>0</v>
      </c>
      <c r="I62" s="138">
        <f>'Baseline Cash Flow Projections'!I22</f>
        <v>0</v>
      </c>
      <c r="J62" s="138">
        <f>'Baseline Cash Flow Projections'!J22</f>
        <v>0</v>
      </c>
      <c r="K62" s="138">
        <f>'Baseline Cash Flow Projections'!K22</f>
        <v>0</v>
      </c>
      <c r="L62" s="138">
        <f>'Baseline Cash Flow Projections'!L22</f>
        <v>0</v>
      </c>
      <c r="M62" s="138">
        <f>'Baseline Cash Flow Projections'!M22</f>
        <v>0</v>
      </c>
      <c r="N62" s="138">
        <f>'Baseline Cash Flow Projections'!N22</f>
        <v>0</v>
      </c>
      <c r="O62" s="138">
        <f>'Baseline Cash Flow Projections'!O22</f>
        <v>0</v>
      </c>
      <c r="P62" s="138">
        <f>'Baseline Cash Flow Projections'!P22</f>
        <v>0</v>
      </c>
      <c r="Q62" s="138">
        <f>'Baseline Cash Flow Projections'!Q22</f>
        <v>0</v>
      </c>
      <c r="R62" s="138">
        <f>'Baseline Cash Flow Projections'!R22</f>
        <v>0</v>
      </c>
      <c r="S62" s="138">
        <f>'Baseline Cash Flow Projections'!S22</f>
        <v>0</v>
      </c>
      <c r="T62" s="138">
        <f>'Baseline Cash Flow Projections'!T22</f>
        <v>0</v>
      </c>
      <c r="U62" s="138">
        <f>'Baseline Cash Flow Projections'!U22</f>
        <v>0</v>
      </c>
      <c r="V62" s="138">
        <f>'Baseline Cash Flow Projections'!V22</f>
        <v>0</v>
      </c>
      <c r="W62" s="138">
        <f>'Baseline Cash Flow Projections'!W22</f>
        <v>0</v>
      </c>
      <c r="X62" s="138">
        <f>'Baseline Cash Flow Projections'!X22</f>
        <v>0</v>
      </c>
      <c r="Y62" s="138">
        <f>'Baseline Cash Flow Projections'!Y22</f>
        <v>0</v>
      </c>
      <c r="Z62" s="138">
        <f>'Baseline Cash Flow Projections'!Z22</f>
        <v>0</v>
      </c>
      <c r="AA62" s="138">
        <f>'Baseline Cash Flow Projections'!AA22</f>
        <v>0</v>
      </c>
    </row>
    <row r="63" spans="2:27">
      <c r="B63" s="28" t="str">
        <f>'Baseline Cash Flow Projections'!B23</f>
        <v>Total EXPENSES</v>
      </c>
      <c r="C63" s="138">
        <f>'Baseline Cash Flow Projections'!C23</f>
        <v>2</v>
      </c>
      <c r="D63" s="138">
        <f>'Baseline Cash Flow Projections'!D23</f>
        <v>0</v>
      </c>
      <c r="E63" s="138">
        <f>'Baseline Cash Flow Projections'!E23</f>
        <v>0</v>
      </c>
      <c r="F63" s="138">
        <f>'Baseline Cash Flow Projections'!F23</f>
        <v>0</v>
      </c>
      <c r="G63" s="138">
        <f>'Baseline Cash Flow Projections'!G23</f>
        <v>0</v>
      </c>
      <c r="H63" s="138">
        <f>'Baseline Cash Flow Projections'!H23</f>
        <v>0</v>
      </c>
      <c r="I63" s="138">
        <f>'Baseline Cash Flow Projections'!I23</f>
        <v>0</v>
      </c>
      <c r="J63" s="138">
        <f>'Baseline Cash Flow Projections'!J23</f>
        <v>0</v>
      </c>
      <c r="K63" s="138">
        <f>'Baseline Cash Flow Projections'!K23</f>
        <v>0</v>
      </c>
      <c r="L63" s="138">
        <f>'Baseline Cash Flow Projections'!L23</f>
        <v>0</v>
      </c>
      <c r="M63" s="138">
        <f>'Baseline Cash Flow Projections'!M23</f>
        <v>0</v>
      </c>
      <c r="N63" s="138">
        <f>'Baseline Cash Flow Projections'!N23</f>
        <v>0</v>
      </c>
      <c r="O63" s="138">
        <f>'Baseline Cash Flow Projections'!O23</f>
        <v>0</v>
      </c>
      <c r="P63" s="138">
        <f>'Baseline Cash Flow Projections'!P23</f>
        <v>0</v>
      </c>
      <c r="Q63" s="138">
        <f>'Baseline Cash Flow Projections'!Q23</f>
        <v>0</v>
      </c>
      <c r="R63" s="138">
        <f>'Baseline Cash Flow Projections'!R23</f>
        <v>0</v>
      </c>
      <c r="S63" s="138">
        <f>'Baseline Cash Flow Projections'!S23</f>
        <v>0</v>
      </c>
      <c r="T63" s="138">
        <f>'Baseline Cash Flow Projections'!T23</f>
        <v>0</v>
      </c>
      <c r="U63" s="138">
        <f>'Baseline Cash Flow Projections'!U23</f>
        <v>0</v>
      </c>
      <c r="V63" s="138">
        <f>'Baseline Cash Flow Projections'!V23</f>
        <v>0</v>
      </c>
      <c r="W63" s="138">
        <f>'Baseline Cash Flow Projections'!W23</f>
        <v>0</v>
      </c>
      <c r="X63" s="138">
        <f>'Baseline Cash Flow Projections'!X23</f>
        <v>0</v>
      </c>
      <c r="Y63" s="138">
        <f>'Baseline Cash Flow Projections'!Y23</f>
        <v>0</v>
      </c>
      <c r="Z63" s="138">
        <f>'Baseline Cash Flow Projections'!Z23</f>
        <v>0</v>
      </c>
      <c r="AA63" s="138">
        <f>'Baseline Cash Flow Projections'!AA23</f>
        <v>0</v>
      </c>
    </row>
    <row r="64" spans="2:27">
      <c r="B64" s="28" t="str">
        <f>'Baseline Cash Flow Projections'!B24</f>
        <v>EBITDA</v>
      </c>
      <c r="C64" s="138">
        <f>'Baseline Cash Flow Projections'!C24</f>
        <v>-1</v>
      </c>
      <c r="D64" s="138">
        <f>'Baseline Cash Flow Projections'!D24</f>
        <v>0</v>
      </c>
      <c r="E64" s="138">
        <f>'Baseline Cash Flow Projections'!E24</f>
        <v>0</v>
      </c>
      <c r="F64" s="138">
        <f>'Baseline Cash Flow Projections'!F24</f>
        <v>0</v>
      </c>
      <c r="G64" s="138">
        <f>'Baseline Cash Flow Projections'!G24</f>
        <v>0</v>
      </c>
      <c r="H64" s="138">
        <f>'Baseline Cash Flow Projections'!H24</f>
        <v>0</v>
      </c>
      <c r="I64" s="138">
        <f>'Baseline Cash Flow Projections'!I24</f>
        <v>0</v>
      </c>
      <c r="J64" s="138">
        <f>'Baseline Cash Flow Projections'!J24</f>
        <v>0</v>
      </c>
      <c r="K64" s="138">
        <f>'Baseline Cash Flow Projections'!K24</f>
        <v>0</v>
      </c>
      <c r="L64" s="138">
        <f>'Baseline Cash Flow Projections'!L24</f>
        <v>0</v>
      </c>
      <c r="M64" s="138">
        <f>'Baseline Cash Flow Projections'!M24</f>
        <v>0</v>
      </c>
      <c r="N64" s="138">
        <f>'Baseline Cash Flow Projections'!N24</f>
        <v>0</v>
      </c>
      <c r="O64" s="138">
        <f>'Baseline Cash Flow Projections'!O24</f>
        <v>0</v>
      </c>
      <c r="P64" s="138">
        <f>'Baseline Cash Flow Projections'!P24</f>
        <v>0</v>
      </c>
      <c r="Q64" s="138">
        <f>'Baseline Cash Flow Projections'!Q24</f>
        <v>0</v>
      </c>
      <c r="R64" s="138">
        <f>'Baseline Cash Flow Projections'!R24</f>
        <v>0</v>
      </c>
      <c r="S64" s="138">
        <f>'Baseline Cash Flow Projections'!S24</f>
        <v>0</v>
      </c>
      <c r="T64" s="138">
        <f>'Baseline Cash Flow Projections'!T24</f>
        <v>0</v>
      </c>
      <c r="U64" s="138">
        <f>'Baseline Cash Flow Projections'!U24</f>
        <v>0</v>
      </c>
      <c r="V64" s="138">
        <f>'Baseline Cash Flow Projections'!V24</f>
        <v>0</v>
      </c>
      <c r="W64" s="138">
        <f>'Baseline Cash Flow Projections'!W24</f>
        <v>0</v>
      </c>
      <c r="X64" s="138">
        <f>'Baseline Cash Flow Projections'!X24</f>
        <v>0</v>
      </c>
      <c r="Y64" s="138">
        <f>'Baseline Cash Flow Projections'!Y24</f>
        <v>0</v>
      </c>
      <c r="Z64" s="138">
        <f>'Baseline Cash Flow Projections'!Z24</f>
        <v>0</v>
      </c>
      <c r="AA64" s="138">
        <f>'Baseline Cash Flow Projections'!AA24</f>
        <v>0</v>
      </c>
    </row>
    <row r="66" spans="2:27">
      <c r="B66" s="36" t="s">
        <v>147</v>
      </c>
      <c r="C66" s="162">
        <f>'Baseline Cash Flow Projections'!E5</f>
        <v>-1</v>
      </c>
      <c r="D66" s="122"/>
    </row>
    <row r="67" spans="2:27">
      <c r="E67" t="s">
        <v>296</v>
      </c>
    </row>
    <row r="68" spans="2:27">
      <c r="B68" s="100" t="s">
        <v>183</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row>
    <row r="70" spans="2:27">
      <c r="B70" s="29" t="s">
        <v>158</v>
      </c>
      <c r="C70" s="102">
        <f>C30</f>
        <v>67.08</v>
      </c>
    </row>
    <row r="72" spans="2:27">
      <c r="B72" s="30" t="s">
        <v>288</v>
      </c>
      <c r="C72" s="135">
        <v>1</v>
      </c>
      <c r="D72" s="135">
        <f t="shared" ref="D72:AA72" si="9">C72+1</f>
        <v>2</v>
      </c>
      <c r="E72" s="135">
        <f t="shared" si="9"/>
        <v>3</v>
      </c>
      <c r="F72" s="135">
        <f t="shared" si="9"/>
        <v>4</v>
      </c>
      <c r="G72" s="135">
        <f t="shared" si="9"/>
        <v>5</v>
      </c>
      <c r="H72" s="135">
        <f t="shared" si="9"/>
        <v>6</v>
      </c>
      <c r="I72" s="135">
        <f t="shared" si="9"/>
        <v>7</v>
      </c>
      <c r="J72" s="135">
        <f t="shared" si="9"/>
        <v>8</v>
      </c>
      <c r="K72" s="135">
        <f t="shared" si="9"/>
        <v>9</v>
      </c>
      <c r="L72" s="135">
        <f t="shared" si="9"/>
        <v>10</v>
      </c>
      <c r="M72" s="135">
        <f t="shared" si="9"/>
        <v>11</v>
      </c>
      <c r="N72" s="135">
        <f t="shared" si="9"/>
        <v>12</v>
      </c>
      <c r="O72" s="135">
        <f t="shared" si="9"/>
        <v>13</v>
      </c>
      <c r="P72" s="135">
        <f t="shared" si="9"/>
        <v>14</v>
      </c>
      <c r="Q72" s="135">
        <f t="shared" si="9"/>
        <v>15</v>
      </c>
      <c r="R72" s="135">
        <f t="shared" si="9"/>
        <v>16</v>
      </c>
      <c r="S72" s="135">
        <f t="shared" si="9"/>
        <v>17</v>
      </c>
      <c r="T72" s="135">
        <f t="shared" si="9"/>
        <v>18</v>
      </c>
      <c r="U72" s="135">
        <f t="shared" si="9"/>
        <v>19</v>
      </c>
      <c r="V72" s="135">
        <f t="shared" si="9"/>
        <v>20</v>
      </c>
      <c r="W72" s="135">
        <f t="shared" si="9"/>
        <v>21</v>
      </c>
      <c r="X72" s="135">
        <f t="shared" si="9"/>
        <v>22</v>
      </c>
      <c r="Y72" s="135">
        <f t="shared" si="9"/>
        <v>23</v>
      </c>
      <c r="Z72" s="135">
        <f t="shared" si="9"/>
        <v>24</v>
      </c>
      <c r="AA72" s="135">
        <f t="shared" si="9"/>
        <v>25</v>
      </c>
    </row>
    <row r="73" spans="2:27">
      <c r="B73" s="29" t="s">
        <v>293</v>
      </c>
      <c r="C73" s="141">
        <f>C70</f>
        <v>67.08</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row>
    <row r="74" spans="2:27">
      <c r="B74" s="28" t="s">
        <v>289</v>
      </c>
      <c r="C74" s="34">
        <f>$C$61</f>
        <v>43466</v>
      </c>
      <c r="D74" s="34">
        <f t="shared" ref="D74:AA74" si="10">(DATE(YEAR(C74)+1,MONTH(C74),DAY(C74)))+C73</f>
        <v>43898.080000000002</v>
      </c>
      <c r="E74" s="34">
        <f t="shared" si="10"/>
        <v>44263</v>
      </c>
      <c r="F74" s="34">
        <f t="shared" si="10"/>
        <v>44628</v>
      </c>
      <c r="G74" s="34">
        <f t="shared" si="10"/>
        <v>44993</v>
      </c>
      <c r="H74" s="34">
        <f t="shared" si="10"/>
        <v>45359</v>
      </c>
      <c r="I74" s="34">
        <f t="shared" si="10"/>
        <v>45724</v>
      </c>
      <c r="J74" s="34">
        <f t="shared" si="10"/>
        <v>46089</v>
      </c>
      <c r="K74" s="34">
        <f t="shared" si="10"/>
        <v>46454</v>
      </c>
      <c r="L74" s="34">
        <f t="shared" si="10"/>
        <v>46820</v>
      </c>
      <c r="M74" s="34">
        <f t="shared" si="10"/>
        <v>47185</v>
      </c>
      <c r="N74" s="34">
        <f t="shared" si="10"/>
        <v>47550</v>
      </c>
      <c r="O74" s="34">
        <f t="shared" si="10"/>
        <v>47915</v>
      </c>
      <c r="P74" s="34">
        <f t="shared" si="10"/>
        <v>48281</v>
      </c>
      <c r="Q74" s="34">
        <f t="shared" si="10"/>
        <v>48646</v>
      </c>
      <c r="R74" s="34">
        <f t="shared" si="10"/>
        <v>49011</v>
      </c>
      <c r="S74" s="34">
        <f t="shared" si="10"/>
        <v>49376</v>
      </c>
      <c r="T74" s="34">
        <f t="shared" si="10"/>
        <v>49742</v>
      </c>
      <c r="U74" s="34">
        <f t="shared" si="10"/>
        <v>50107</v>
      </c>
      <c r="V74" s="34">
        <f t="shared" si="10"/>
        <v>50472</v>
      </c>
      <c r="W74" s="34">
        <f t="shared" si="10"/>
        <v>50837</v>
      </c>
      <c r="X74" s="34">
        <f t="shared" si="10"/>
        <v>51203</v>
      </c>
      <c r="Y74" s="34">
        <f t="shared" si="10"/>
        <v>51568</v>
      </c>
      <c r="Z74" s="34">
        <f t="shared" si="10"/>
        <v>51933</v>
      </c>
      <c r="AA74" s="34">
        <f t="shared" si="10"/>
        <v>52298</v>
      </c>
    </row>
    <row r="75" spans="2:27">
      <c r="B75" s="28" t="s">
        <v>284</v>
      </c>
      <c r="C75" s="137">
        <f t="shared" ref="C75:AA75" si="11">C$62</f>
        <v>1</v>
      </c>
      <c r="D75" s="137">
        <f t="shared" si="11"/>
        <v>0</v>
      </c>
      <c r="E75" s="137">
        <f t="shared" si="11"/>
        <v>0</v>
      </c>
      <c r="F75" s="137">
        <f t="shared" si="11"/>
        <v>0</v>
      </c>
      <c r="G75" s="137">
        <f t="shared" si="11"/>
        <v>0</v>
      </c>
      <c r="H75" s="137">
        <f t="shared" si="11"/>
        <v>0</v>
      </c>
      <c r="I75" s="137">
        <f t="shared" si="11"/>
        <v>0</v>
      </c>
      <c r="J75" s="137">
        <f t="shared" si="11"/>
        <v>0</v>
      </c>
      <c r="K75" s="137">
        <f t="shared" si="11"/>
        <v>0</v>
      </c>
      <c r="L75" s="137">
        <f t="shared" si="11"/>
        <v>0</v>
      </c>
      <c r="M75" s="137">
        <f t="shared" si="11"/>
        <v>0</v>
      </c>
      <c r="N75" s="137">
        <f t="shared" si="11"/>
        <v>0</v>
      </c>
      <c r="O75" s="137">
        <f t="shared" si="11"/>
        <v>0</v>
      </c>
      <c r="P75" s="137">
        <f t="shared" si="11"/>
        <v>0</v>
      </c>
      <c r="Q75" s="137">
        <f t="shared" si="11"/>
        <v>0</v>
      </c>
      <c r="R75" s="137">
        <f t="shared" si="11"/>
        <v>0</v>
      </c>
      <c r="S75" s="137">
        <f t="shared" si="11"/>
        <v>0</v>
      </c>
      <c r="T75" s="137">
        <f t="shared" si="11"/>
        <v>0</v>
      </c>
      <c r="U75" s="137">
        <f t="shared" si="11"/>
        <v>0</v>
      </c>
      <c r="V75" s="137">
        <f t="shared" si="11"/>
        <v>0</v>
      </c>
      <c r="W75" s="137">
        <f t="shared" si="11"/>
        <v>0</v>
      </c>
      <c r="X75" s="137">
        <f t="shared" si="11"/>
        <v>0</v>
      </c>
      <c r="Y75" s="137">
        <f t="shared" si="11"/>
        <v>0</v>
      </c>
      <c r="Z75" s="137">
        <f t="shared" si="11"/>
        <v>0</v>
      </c>
      <c r="AA75" s="137">
        <f t="shared" si="11"/>
        <v>0</v>
      </c>
    </row>
    <row r="77" spans="2:27">
      <c r="B77" s="30" t="s">
        <v>290</v>
      </c>
      <c r="C77" s="29">
        <v>1</v>
      </c>
      <c r="D77" s="135">
        <f t="shared" ref="D77:AA77" si="12">C77+1</f>
        <v>2</v>
      </c>
      <c r="E77" s="135">
        <f t="shared" si="12"/>
        <v>3</v>
      </c>
      <c r="F77" s="135">
        <f t="shared" si="12"/>
        <v>4</v>
      </c>
      <c r="G77" s="135">
        <f t="shared" si="12"/>
        <v>5</v>
      </c>
      <c r="H77" s="135">
        <f t="shared" si="12"/>
        <v>6</v>
      </c>
      <c r="I77" s="135">
        <f t="shared" si="12"/>
        <v>7</v>
      </c>
      <c r="J77" s="135">
        <f t="shared" si="12"/>
        <v>8</v>
      </c>
      <c r="K77" s="135">
        <f t="shared" si="12"/>
        <v>9</v>
      </c>
      <c r="L77" s="135">
        <f t="shared" si="12"/>
        <v>10</v>
      </c>
      <c r="M77" s="135">
        <f t="shared" si="12"/>
        <v>11</v>
      </c>
      <c r="N77" s="135">
        <f t="shared" si="12"/>
        <v>12</v>
      </c>
      <c r="O77" s="135">
        <f t="shared" si="12"/>
        <v>13</v>
      </c>
      <c r="P77" s="135">
        <f t="shared" si="12"/>
        <v>14</v>
      </c>
      <c r="Q77" s="135">
        <f t="shared" si="12"/>
        <v>15</v>
      </c>
      <c r="R77" s="135">
        <f t="shared" si="12"/>
        <v>16</v>
      </c>
      <c r="S77" s="135">
        <f t="shared" si="12"/>
        <v>17</v>
      </c>
      <c r="T77" s="135">
        <f t="shared" si="12"/>
        <v>18</v>
      </c>
      <c r="U77" s="135">
        <f t="shared" si="12"/>
        <v>19</v>
      </c>
      <c r="V77" s="135">
        <f t="shared" si="12"/>
        <v>20</v>
      </c>
      <c r="W77" s="135">
        <f t="shared" si="12"/>
        <v>21</v>
      </c>
      <c r="X77" s="135">
        <f t="shared" si="12"/>
        <v>22</v>
      </c>
      <c r="Y77" s="135">
        <f t="shared" si="12"/>
        <v>23</v>
      </c>
      <c r="Z77" s="135">
        <f t="shared" si="12"/>
        <v>24</v>
      </c>
      <c r="AA77" s="135">
        <f t="shared" si="12"/>
        <v>25</v>
      </c>
    </row>
    <row r="78" spans="2:27">
      <c r="B78" s="29" t="s">
        <v>289</v>
      </c>
      <c r="C78" s="34">
        <f t="shared" ref="C78:AA78" si="13">C$61</f>
        <v>43466</v>
      </c>
      <c r="D78" s="34">
        <f t="shared" si="13"/>
        <v>43831</v>
      </c>
      <c r="E78" s="34">
        <f t="shared" si="13"/>
        <v>44197</v>
      </c>
      <c r="F78" s="34">
        <f t="shared" si="13"/>
        <v>44562</v>
      </c>
      <c r="G78" s="34">
        <f t="shared" si="13"/>
        <v>44927</v>
      </c>
      <c r="H78" s="34">
        <f t="shared" si="13"/>
        <v>45292</v>
      </c>
      <c r="I78" s="34">
        <f t="shared" si="13"/>
        <v>45658</v>
      </c>
      <c r="J78" s="34">
        <f t="shared" si="13"/>
        <v>46023</v>
      </c>
      <c r="K78" s="34">
        <f t="shared" si="13"/>
        <v>46388</v>
      </c>
      <c r="L78" s="34">
        <f t="shared" si="13"/>
        <v>46753</v>
      </c>
      <c r="M78" s="34">
        <f t="shared" si="13"/>
        <v>47119</v>
      </c>
      <c r="N78" s="34">
        <f t="shared" si="13"/>
        <v>47484</v>
      </c>
      <c r="O78" s="34">
        <f t="shared" si="13"/>
        <v>47849</v>
      </c>
      <c r="P78" s="34">
        <f t="shared" si="13"/>
        <v>48214</v>
      </c>
      <c r="Q78" s="34">
        <f t="shared" si="13"/>
        <v>48580</v>
      </c>
      <c r="R78" s="34">
        <f t="shared" si="13"/>
        <v>48945</v>
      </c>
      <c r="S78" s="34">
        <f t="shared" si="13"/>
        <v>49310</v>
      </c>
      <c r="T78" s="34">
        <f t="shared" si="13"/>
        <v>49675</v>
      </c>
      <c r="U78" s="34">
        <f t="shared" si="13"/>
        <v>50041</v>
      </c>
      <c r="V78" s="34">
        <f t="shared" si="13"/>
        <v>50406</v>
      </c>
      <c r="W78" s="34">
        <f t="shared" si="13"/>
        <v>50771</v>
      </c>
      <c r="X78" s="34">
        <f t="shared" si="13"/>
        <v>51136</v>
      </c>
      <c r="Y78" s="34">
        <f t="shared" si="13"/>
        <v>51502</v>
      </c>
      <c r="Z78" s="34">
        <f t="shared" si="13"/>
        <v>51867</v>
      </c>
      <c r="AA78" s="34">
        <f t="shared" si="13"/>
        <v>52232</v>
      </c>
    </row>
    <row r="79" spans="2:27">
      <c r="B79" s="28" t="s">
        <v>285</v>
      </c>
      <c r="C79" s="138">
        <f>'Baseline Cash Flow Projections'!C$17</f>
        <v>1</v>
      </c>
      <c r="D79" s="138">
        <f>'Baseline Cash Flow Projections'!D$17</f>
        <v>0</v>
      </c>
      <c r="E79" s="138">
        <f>'Baseline Cash Flow Projections'!E$17</f>
        <v>0</v>
      </c>
      <c r="F79" s="138">
        <f>'Baseline Cash Flow Projections'!F$17</f>
        <v>0</v>
      </c>
      <c r="G79" s="138">
        <f>'Baseline Cash Flow Projections'!G$17</f>
        <v>0</v>
      </c>
      <c r="H79" s="138">
        <f>'Baseline Cash Flow Projections'!H$17</f>
        <v>0</v>
      </c>
      <c r="I79" s="138">
        <f>'Baseline Cash Flow Projections'!I$17</f>
        <v>0</v>
      </c>
      <c r="J79" s="138">
        <f>'Baseline Cash Flow Projections'!J$17</f>
        <v>0</v>
      </c>
      <c r="K79" s="138">
        <f>'Baseline Cash Flow Projections'!K$17</f>
        <v>0</v>
      </c>
      <c r="L79" s="138">
        <f>'Baseline Cash Flow Projections'!L$17</f>
        <v>0</v>
      </c>
      <c r="M79" s="138">
        <f>'Baseline Cash Flow Projections'!M$17</f>
        <v>0</v>
      </c>
      <c r="N79" s="138">
        <f>'Baseline Cash Flow Projections'!N$17</f>
        <v>0</v>
      </c>
      <c r="O79" s="138">
        <f>'Baseline Cash Flow Projections'!O$17</f>
        <v>0</v>
      </c>
      <c r="P79" s="138">
        <f>'Baseline Cash Flow Projections'!P$17</f>
        <v>0</v>
      </c>
      <c r="Q79" s="138">
        <f>'Baseline Cash Flow Projections'!Q$17</f>
        <v>0</v>
      </c>
      <c r="R79" s="138">
        <f>'Baseline Cash Flow Projections'!R$17</f>
        <v>0</v>
      </c>
      <c r="S79" s="138">
        <f>'Baseline Cash Flow Projections'!S$17</f>
        <v>0</v>
      </c>
      <c r="T79" s="138">
        <f>'Baseline Cash Flow Projections'!T$17</f>
        <v>0</v>
      </c>
      <c r="U79" s="138">
        <f>'Baseline Cash Flow Projections'!U$17</f>
        <v>0</v>
      </c>
      <c r="V79" s="138">
        <f>'Baseline Cash Flow Projections'!V$17</f>
        <v>0</v>
      </c>
      <c r="W79" s="138">
        <f>'Baseline Cash Flow Projections'!W$17</f>
        <v>0</v>
      </c>
      <c r="X79" s="138">
        <f>'Baseline Cash Flow Projections'!X$17</f>
        <v>0</v>
      </c>
      <c r="Y79" s="138">
        <f>'Baseline Cash Flow Projections'!Y$17</f>
        <v>0</v>
      </c>
      <c r="Z79" s="138">
        <f>'Baseline Cash Flow Projections'!Z$17</f>
        <v>0</v>
      </c>
      <c r="AA79" s="138">
        <f>'Baseline Cash Flow Projections'!AA$17</f>
        <v>0</v>
      </c>
    </row>
    <row r="80" spans="2:27">
      <c r="B80" s="28" t="s">
        <v>286</v>
      </c>
      <c r="C80" s="138">
        <f>'Baseline Cash Flow Projections'!C$18</f>
        <v>1</v>
      </c>
      <c r="D80" s="138">
        <f>'Baseline Cash Flow Projections'!D$18</f>
        <v>0</v>
      </c>
      <c r="E80" s="138">
        <f>'Baseline Cash Flow Projections'!E$18</f>
        <v>0</v>
      </c>
      <c r="F80" s="138">
        <f>'Baseline Cash Flow Projections'!F$18</f>
        <v>0</v>
      </c>
      <c r="G80" s="138">
        <f>'Baseline Cash Flow Projections'!G$18</f>
        <v>0</v>
      </c>
      <c r="H80" s="138">
        <f>'Baseline Cash Flow Projections'!H$18</f>
        <v>0</v>
      </c>
      <c r="I80" s="138">
        <f>'Baseline Cash Flow Projections'!I$18</f>
        <v>0</v>
      </c>
      <c r="J80" s="138">
        <f>'Baseline Cash Flow Projections'!J$18</f>
        <v>0</v>
      </c>
      <c r="K80" s="138">
        <f>'Baseline Cash Flow Projections'!K$18</f>
        <v>0</v>
      </c>
      <c r="L80" s="138">
        <f>'Baseline Cash Flow Projections'!L$18</f>
        <v>0</v>
      </c>
      <c r="M80" s="138">
        <f>'Baseline Cash Flow Projections'!M$18</f>
        <v>0</v>
      </c>
      <c r="N80" s="138">
        <f>'Baseline Cash Flow Projections'!N$18</f>
        <v>0</v>
      </c>
      <c r="O80" s="138">
        <f>'Baseline Cash Flow Projections'!O$18</f>
        <v>0</v>
      </c>
      <c r="P80" s="138">
        <f>'Baseline Cash Flow Projections'!P$18</f>
        <v>0</v>
      </c>
      <c r="Q80" s="138">
        <f>'Baseline Cash Flow Projections'!Q$18</f>
        <v>0</v>
      </c>
      <c r="R80" s="138">
        <f>'Baseline Cash Flow Projections'!R$18</f>
        <v>0</v>
      </c>
      <c r="S80" s="138">
        <f>'Baseline Cash Flow Projections'!S$18</f>
        <v>0</v>
      </c>
      <c r="T80" s="138">
        <f>'Baseline Cash Flow Projections'!T$18</f>
        <v>0</v>
      </c>
      <c r="U80" s="138">
        <f>'Baseline Cash Flow Projections'!U$18</f>
        <v>0</v>
      </c>
      <c r="V80" s="138">
        <f>'Baseline Cash Flow Projections'!V$18</f>
        <v>0</v>
      </c>
      <c r="W80" s="138">
        <f>'Baseline Cash Flow Projections'!W$18</f>
        <v>0</v>
      </c>
      <c r="X80" s="138">
        <f>'Baseline Cash Flow Projections'!X$18</f>
        <v>0</v>
      </c>
      <c r="Y80" s="138">
        <f>'Baseline Cash Flow Projections'!Y$18</f>
        <v>0</v>
      </c>
      <c r="Z80" s="138">
        <f>'Baseline Cash Flow Projections'!Z$18</f>
        <v>0</v>
      </c>
      <c r="AA80" s="138">
        <f>'Baseline Cash Flow Projections'!AA$18</f>
        <v>0</v>
      </c>
    </row>
    <row r="81" spans="2:52">
      <c r="B81" s="28" t="s">
        <v>291</v>
      </c>
      <c r="C81" s="138">
        <f t="shared" ref="C81:AA81" si="14">SUM(C79:C80)</f>
        <v>2</v>
      </c>
      <c r="D81" s="138">
        <f t="shared" si="14"/>
        <v>0</v>
      </c>
      <c r="E81" s="138">
        <f t="shared" si="14"/>
        <v>0</v>
      </c>
      <c r="F81" s="138">
        <f t="shared" si="14"/>
        <v>0</v>
      </c>
      <c r="G81" s="138">
        <f t="shared" si="14"/>
        <v>0</v>
      </c>
      <c r="H81" s="138">
        <f t="shared" si="14"/>
        <v>0</v>
      </c>
      <c r="I81" s="138">
        <f t="shared" si="14"/>
        <v>0</v>
      </c>
      <c r="J81" s="138">
        <f t="shared" si="14"/>
        <v>0</v>
      </c>
      <c r="K81" s="138">
        <f t="shared" si="14"/>
        <v>0</v>
      </c>
      <c r="L81" s="138">
        <f t="shared" si="14"/>
        <v>0</v>
      </c>
      <c r="M81" s="138">
        <f t="shared" si="14"/>
        <v>0</v>
      </c>
      <c r="N81" s="138">
        <f t="shared" si="14"/>
        <v>0</v>
      </c>
      <c r="O81" s="138">
        <f t="shared" si="14"/>
        <v>0</v>
      </c>
      <c r="P81" s="138">
        <f t="shared" si="14"/>
        <v>0</v>
      </c>
      <c r="Q81" s="138">
        <f t="shared" si="14"/>
        <v>0</v>
      </c>
      <c r="R81" s="138">
        <f t="shared" si="14"/>
        <v>0</v>
      </c>
      <c r="S81" s="138">
        <f t="shared" si="14"/>
        <v>0</v>
      </c>
      <c r="T81" s="138">
        <f t="shared" si="14"/>
        <v>0</v>
      </c>
      <c r="U81" s="138">
        <f t="shared" si="14"/>
        <v>0</v>
      </c>
      <c r="V81" s="138">
        <f t="shared" si="14"/>
        <v>0</v>
      </c>
      <c r="W81" s="138">
        <f t="shared" si="14"/>
        <v>0</v>
      </c>
      <c r="X81" s="138">
        <f t="shared" si="14"/>
        <v>0</v>
      </c>
      <c r="Y81" s="138">
        <f t="shared" si="14"/>
        <v>0</v>
      </c>
      <c r="Z81" s="138">
        <f t="shared" si="14"/>
        <v>0</v>
      </c>
      <c r="AA81" s="138">
        <f t="shared" si="14"/>
        <v>0</v>
      </c>
    </row>
    <row r="83" spans="2:52">
      <c r="B83" s="30" t="s">
        <v>294</v>
      </c>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row>
    <row r="84" spans="2:52" s="26" customFormat="1">
      <c r="B84" s="80" t="s">
        <v>289</v>
      </c>
      <c r="C84" s="42">
        <f>C78</f>
        <v>43466</v>
      </c>
      <c r="D84" s="42">
        <f>C74</f>
        <v>43466</v>
      </c>
      <c r="E84" s="42">
        <f>D78</f>
        <v>43831</v>
      </c>
      <c r="F84" s="42">
        <f>D74</f>
        <v>43898.080000000002</v>
      </c>
      <c r="G84" s="42">
        <f>E78</f>
        <v>44197</v>
      </c>
      <c r="H84" s="42">
        <f>E74</f>
        <v>44263</v>
      </c>
      <c r="I84" s="42">
        <f>F78</f>
        <v>44562</v>
      </c>
      <c r="J84" s="42">
        <f>F74</f>
        <v>44628</v>
      </c>
      <c r="K84" s="42">
        <f>G78</f>
        <v>44927</v>
      </c>
      <c r="L84" s="42">
        <f>G74</f>
        <v>44993</v>
      </c>
      <c r="M84" s="42">
        <f>H78</f>
        <v>45292</v>
      </c>
      <c r="N84" s="42">
        <f>H74</f>
        <v>45359</v>
      </c>
      <c r="O84" s="42">
        <f>I78</f>
        <v>45658</v>
      </c>
      <c r="P84" s="42">
        <f>I74</f>
        <v>45724</v>
      </c>
      <c r="Q84" s="42">
        <f>J78</f>
        <v>46023</v>
      </c>
      <c r="R84" s="42">
        <f>J74</f>
        <v>46089</v>
      </c>
      <c r="S84" s="42">
        <f>K78</f>
        <v>46388</v>
      </c>
      <c r="T84" s="42">
        <f>K74</f>
        <v>46454</v>
      </c>
      <c r="U84" s="42">
        <f>L78</f>
        <v>46753</v>
      </c>
      <c r="V84" s="42">
        <f>L74</f>
        <v>46820</v>
      </c>
      <c r="W84" s="42">
        <f>M78</f>
        <v>47119</v>
      </c>
      <c r="X84" s="42">
        <f>M74</f>
        <v>47185</v>
      </c>
      <c r="Y84" s="42">
        <f>N78</f>
        <v>47484</v>
      </c>
      <c r="Z84" s="42">
        <f>N74</f>
        <v>47550</v>
      </c>
      <c r="AA84" s="42">
        <f>O78</f>
        <v>47849</v>
      </c>
      <c r="AB84" s="42">
        <f>O74</f>
        <v>47915</v>
      </c>
      <c r="AC84" s="42">
        <f>P78</f>
        <v>48214</v>
      </c>
      <c r="AD84" s="42">
        <f>P74</f>
        <v>48281</v>
      </c>
      <c r="AE84" s="42">
        <f>Q78</f>
        <v>48580</v>
      </c>
      <c r="AF84" s="42">
        <f>Q74</f>
        <v>48646</v>
      </c>
      <c r="AG84" s="42">
        <f>R78</f>
        <v>48945</v>
      </c>
      <c r="AH84" s="42">
        <f>R74</f>
        <v>49011</v>
      </c>
      <c r="AI84" s="42">
        <f>S78</f>
        <v>49310</v>
      </c>
      <c r="AJ84" s="42">
        <f>S74</f>
        <v>49376</v>
      </c>
      <c r="AK84" s="42">
        <f>T78</f>
        <v>49675</v>
      </c>
      <c r="AL84" s="42">
        <f>T74</f>
        <v>49742</v>
      </c>
      <c r="AM84" s="42">
        <f>U78</f>
        <v>50041</v>
      </c>
      <c r="AN84" s="42">
        <f>U74</f>
        <v>50107</v>
      </c>
      <c r="AO84" s="42">
        <f>V78</f>
        <v>50406</v>
      </c>
      <c r="AP84" s="42">
        <f>V74</f>
        <v>50472</v>
      </c>
      <c r="AQ84" s="42">
        <f>W78</f>
        <v>50771</v>
      </c>
      <c r="AR84" s="42">
        <f>W74</f>
        <v>50837</v>
      </c>
      <c r="AS84" s="42">
        <f>X78</f>
        <v>51136</v>
      </c>
      <c r="AT84" s="42">
        <f>X74</f>
        <v>51203</v>
      </c>
      <c r="AU84" s="42">
        <f>Y78</f>
        <v>51502</v>
      </c>
      <c r="AV84" s="42">
        <f>Y74</f>
        <v>51568</v>
      </c>
      <c r="AW84" s="42">
        <f>Z78</f>
        <v>51867</v>
      </c>
      <c r="AX84" s="42">
        <f>Z74</f>
        <v>51933</v>
      </c>
      <c r="AY84" s="42">
        <f>AA78</f>
        <v>52232</v>
      </c>
      <c r="AZ84" s="42">
        <f>AA74</f>
        <v>52298</v>
      </c>
    </row>
    <row r="85" spans="2:52">
      <c r="B85" s="28" t="s">
        <v>284</v>
      </c>
      <c r="C85" s="144">
        <v>0</v>
      </c>
      <c r="D85" s="143">
        <f>C75</f>
        <v>1</v>
      </c>
      <c r="E85" s="144">
        <v>0</v>
      </c>
      <c r="F85" s="143">
        <f>D75</f>
        <v>0</v>
      </c>
      <c r="G85" s="144">
        <v>0</v>
      </c>
      <c r="H85" s="143">
        <f>E75</f>
        <v>0</v>
      </c>
      <c r="I85" s="144">
        <v>0</v>
      </c>
      <c r="J85" s="143">
        <f>F75</f>
        <v>0</v>
      </c>
      <c r="K85" s="144">
        <v>0</v>
      </c>
      <c r="L85" s="143">
        <f>G75</f>
        <v>0</v>
      </c>
      <c r="M85" s="144">
        <v>0</v>
      </c>
      <c r="N85" s="143">
        <f>H75</f>
        <v>0</v>
      </c>
      <c r="O85" s="144">
        <v>0</v>
      </c>
      <c r="P85" s="143">
        <f>I75</f>
        <v>0</v>
      </c>
      <c r="Q85" s="144">
        <v>0</v>
      </c>
      <c r="R85" s="143">
        <f>J75</f>
        <v>0</v>
      </c>
      <c r="S85" s="144">
        <v>0</v>
      </c>
      <c r="T85" s="143">
        <f>K75</f>
        <v>0</v>
      </c>
      <c r="U85" s="144">
        <v>0</v>
      </c>
      <c r="V85" s="143">
        <f>L75</f>
        <v>0</v>
      </c>
      <c r="W85" s="144">
        <v>0</v>
      </c>
      <c r="X85" s="143">
        <f>M75</f>
        <v>0</v>
      </c>
      <c r="Y85" s="144">
        <v>0</v>
      </c>
      <c r="Z85" s="143">
        <f>N75</f>
        <v>0</v>
      </c>
      <c r="AA85" s="144">
        <v>0</v>
      </c>
      <c r="AB85" s="143">
        <f>O75</f>
        <v>0</v>
      </c>
      <c r="AC85" s="144">
        <v>0</v>
      </c>
      <c r="AD85" s="143">
        <f>P75</f>
        <v>0</v>
      </c>
      <c r="AE85" s="144">
        <v>0</v>
      </c>
      <c r="AF85" s="143">
        <f>Q75</f>
        <v>0</v>
      </c>
      <c r="AG85" s="144">
        <v>0</v>
      </c>
      <c r="AH85" s="143">
        <f>R75</f>
        <v>0</v>
      </c>
      <c r="AI85" s="144">
        <v>0</v>
      </c>
      <c r="AJ85" s="143">
        <f>S75</f>
        <v>0</v>
      </c>
      <c r="AK85" s="144">
        <v>0</v>
      </c>
      <c r="AL85" s="143">
        <f>T75</f>
        <v>0</v>
      </c>
      <c r="AM85" s="144">
        <v>0</v>
      </c>
      <c r="AN85" s="143">
        <f>U75</f>
        <v>0</v>
      </c>
      <c r="AO85" s="144">
        <v>0</v>
      </c>
      <c r="AP85" s="143">
        <f>V75</f>
        <v>0</v>
      </c>
      <c r="AQ85" s="144">
        <v>0</v>
      </c>
      <c r="AR85" s="143">
        <f>W75</f>
        <v>0</v>
      </c>
      <c r="AS85" s="144">
        <v>0</v>
      </c>
      <c r="AT85" s="143">
        <f>X75</f>
        <v>0</v>
      </c>
      <c r="AU85" s="144">
        <v>0</v>
      </c>
      <c r="AV85" s="143">
        <f>Y75</f>
        <v>0</v>
      </c>
      <c r="AW85" s="144">
        <v>0</v>
      </c>
      <c r="AX85" s="143">
        <f>Z75</f>
        <v>0</v>
      </c>
      <c r="AY85" s="144">
        <v>0</v>
      </c>
      <c r="AZ85" s="143">
        <f>AA75</f>
        <v>0</v>
      </c>
    </row>
    <row r="86" spans="2:52">
      <c r="B86" s="28" t="s">
        <v>291</v>
      </c>
      <c r="C86" s="143">
        <f>C81</f>
        <v>2</v>
      </c>
      <c r="D86" s="137">
        <v>0</v>
      </c>
      <c r="E86" s="143">
        <f>D81</f>
        <v>0</v>
      </c>
      <c r="F86" s="137">
        <v>0</v>
      </c>
      <c r="G86" s="143">
        <f>E81</f>
        <v>0</v>
      </c>
      <c r="H86" s="137">
        <v>0</v>
      </c>
      <c r="I86" s="143">
        <f>F81</f>
        <v>0</v>
      </c>
      <c r="J86" s="137">
        <v>0</v>
      </c>
      <c r="K86" s="143">
        <f>G81</f>
        <v>0</v>
      </c>
      <c r="L86" s="137">
        <v>0</v>
      </c>
      <c r="M86" s="143">
        <f>H81</f>
        <v>0</v>
      </c>
      <c r="N86" s="137">
        <v>0</v>
      </c>
      <c r="O86" s="143">
        <f>I81</f>
        <v>0</v>
      </c>
      <c r="P86" s="137">
        <v>0</v>
      </c>
      <c r="Q86" s="143">
        <f>J81</f>
        <v>0</v>
      </c>
      <c r="R86" s="137">
        <v>0</v>
      </c>
      <c r="S86" s="143">
        <f>K81</f>
        <v>0</v>
      </c>
      <c r="T86" s="137">
        <v>0</v>
      </c>
      <c r="U86" s="143">
        <f>L81</f>
        <v>0</v>
      </c>
      <c r="V86" s="137">
        <v>0</v>
      </c>
      <c r="W86" s="143">
        <f>M81</f>
        <v>0</v>
      </c>
      <c r="X86" s="137">
        <v>0</v>
      </c>
      <c r="Y86" s="143">
        <f>N81</f>
        <v>0</v>
      </c>
      <c r="Z86" s="137">
        <v>0</v>
      </c>
      <c r="AA86" s="143">
        <f>O81</f>
        <v>0</v>
      </c>
      <c r="AB86" s="137">
        <v>0</v>
      </c>
      <c r="AC86" s="143">
        <f>P81</f>
        <v>0</v>
      </c>
      <c r="AD86" s="137">
        <v>0</v>
      </c>
      <c r="AE86" s="143">
        <f>Q81</f>
        <v>0</v>
      </c>
      <c r="AF86" s="137">
        <v>0</v>
      </c>
      <c r="AG86" s="143">
        <f>R81</f>
        <v>0</v>
      </c>
      <c r="AH86" s="137">
        <v>0</v>
      </c>
      <c r="AI86" s="143">
        <f>S81</f>
        <v>0</v>
      </c>
      <c r="AJ86" s="137">
        <v>0</v>
      </c>
      <c r="AK86" s="143">
        <f>T81</f>
        <v>0</v>
      </c>
      <c r="AL86" s="137">
        <v>0</v>
      </c>
      <c r="AM86" s="143">
        <f>U81</f>
        <v>0</v>
      </c>
      <c r="AN86" s="137">
        <v>0</v>
      </c>
      <c r="AO86" s="143">
        <f>V81</f>
        <v>0</v>
      </c>
      <c r="AP86" s="137">
        <v>0</v>
      </c>
      <c r="AQ86" s="143">
        <f>W81</f>
        <v>0</v>
      </c>
      <c r="AR86" s="137">
        <v>0</v>
      </c>
      <c r="AS86" s="143">
        <f>X81</f>
        <v>0</v>
      </c>
      <c r="AT86" s="137">
        <v>0</v>
      </c>
      <c r="AU86" s="143">
        <f>Y81</f>
        <v>0</v>
      </c>
      <c r="AV86" s="137">
        <v>0</v>
      </c>
      <c r="AW86" s="143">
        <f>Z81</f>
        <v>0</v>
      </c>
      <c r="AX86" s="137">
        <v>0</v>
      </c>
      <c r="AY86" s="143">
        <f>AA81</f>
        <v>0</v>
      </c>
      <c r="AZ86" s="137">
        <v>0</v>
      </c>
    </row>
    <row r="87" spans="2:52">
      <c r="B87" s="28" t="s">
        <v>292</v>
      </c>
      <c r="C87" s="138">
        <f t="shared" ref="C87:AH87" si="15">C85-C86</f>
        <v>-2</v>
      </c>
      <c r="D87" s="138">
        <f t="shared" si="15"/>
        <v>1</v>
      </c>
      <c r="E87" s="138">
        <f t="shared" si="15"/>
        <v>0</v>
      </c>
      <c r="F87" s="138">
        <f t="shared" si="15"/>
        <v>0</v>
      </c>
      <c r="G87" s="138">
        <f t="shared" si="15"/>
        <v>0</v>
      </c>
      <c r="H87" s="138">
        <f t="shared" si="15"/>
        <v>0</v>
      </c>
      <c r="I87" s="138">
        <f t="shared" si="15"/>
        <v>0</v>
      </c>
      <c r="J87" s="138">
        <f t="shared" si="15"/>
        <v>0</v>
      </c>
      <c r="K87" s="138">
        <f t="shared" si="15"/>
        <v>0</v>
      </c>
      <c r="L87" s="138">
        <f t="shared" si="15"/>
        <v>0</v>
      </c>
      <c r="M87" s="138">
        <f t="shared" si="15"/>
        <v>0</v>
      </c>
      <c r="N87" s="138">
        <f t="shared" si="15"/>
        <v>0</v>
      </c>
      <c r="O87" s="138">
        <f t="shared" si="15"/>
        <v>0</v>
      </c>
      <c r="P87" s="138">
        <f t="shared" si="15"/>
        <v>0</v>
      </c>
      <c r="Q87" s="138">
        <f t="shared" si="15"/>
        <v>0</v>
      </c>
      <c r="R87" s="138">
        <f t="shared" si="15"/>
        <v>0</v>
      </c>
      <c r="S87" s="138">
        <f t="shared" si="15"/>
        <v>0</v>
      </c>
      <c r="T87" s="138">
        <f t="shared" si="15"/>
        <v>0</v>
      </c>
      <c r="U87" s="138">
        <f t="shared" si="15"/>
        <v>0</v>
      </c>
      <c r="V87" s="138">
        <f t="shared" si="15"/>
        <v>0</v>
      </c>
      <c r="W87" s="138">
        <f t="shared" si="15"/>
        <v>0</v>
      </c>
      <c r="X87" s="138">
        <f t="shared" si="15"/>
        <v>0</v>
      </c>
      <c r="Y87" s="138">
        <f t="shared" si="15"/>
        <v>0</v>
      </c>
      <c r="Z87" s="138">
        <f t="shared" si="15"/>
        <v>0</v>
      </c>
      <c r="AA87" s="138">
        <f t="shared" si="15"/>
        <v>0</v>
      </c>
      <c r="AB87" s="138">
        <f t="shared" si="15"/>
        <v>0</v>
      </c>
      <c r="AC87" s="138">
        <f t="shared" si="15"/>
        <v>0</v>
      </c>
      <c r="AD87" s="138">
        <f t="shared" si="15"/>
        <v>0</v>
      </c>
      <c r="AE87" s="138">
        <f t="shared" si="15"/>
        <v>0</v>
      </c>
      <c r="AF87" s="138">
        <f t="shared" si="15"/>
        <v>0</v>
      </c>
      <c r="AG87" s="138">
        <f t="shared" si="15"/>
        <v>0</v>
      </c>
      <c r="AH87" s="138">
        <f t="shared" si="15"/>
        <v>0</v>
      </c>
      <c r="AI87" s="138">
        <f t="shared" ref="AI87:AZ87" si="16">AI85-AI86</f>
        <v>0</v>
      </c>
      <c r="AJ87" s="138">
        <f t="shared" si="16"/>
        <v>0</v>
      </c>
      <c r="AK87" s="138">
        <f t="shared" si="16"/>
        <v>0</v>
      </c>
      <c r="AL87" s="138">
        <f t="shared" si="16"/>
        <v>0</v>
      </c>
      <c r="AM87" s="138">
        <f t="shared" si="16"/>
        <v>0</v>
      </c>
      <c r="AN87" s="138">
        <f t="shared" si="16"/>
        <v>0</v>
      </c>
      <c r="AO87" s="138">
        <f t="shared" si="16"/>
        <v>0</v>
      </c>
      <c r="AP87" s="138">
        <f t="shared" si="16"/>
        <v>0</v>
      </c>
      <c r="AQ87" s="138">
        <f t="shared" si="16"/>
        <v>0</v>
      </c>
      <c r="AR87" s="138">
        <f t="shared" si="16"/>
        <v>0</v>
      </c>
      <c r="AS87" s="138">
        <f t="shared" si="16"/>
        <v>0</v>
      </c>
      <c r="AT87" s="138">
        <f t="shared" si="16"/>
        <v>0</v>
      </c>
      <c r="AU87" s="138">
        <f t="shared" si="16"/>
        <v>0</v>
      </c>
      <c r="AV87" s="138">
        <f t="shared" si="16"/>
        <v>0</v>
      </c>
      <c r="AW87" s="138">
        <f t="shared" si="16"/>
        <v>0</v>
      </c>
      <c r="AX87" s="138">
        <f t="shared" si="16"/>
        <v>0</v>
      </c>
      <c r="AY87" s="138">
        <f t="shared" si="16"/>
        <v>0</v>
      </c>
      <c r="AZ87" s="138">
        <f t="shared" si="16"/>
        <v>0</v>
      </c>
    </row>
    <row r="89" spans="2:52">
      <c r="B89" s="36" t="s">
        <v>147</v>
      </c>
      <c r="C89" s="162">
        <f>XNPV('Model Parameters &amp; Inputs'!$C$8,C87:AZ87,C84:AZ84)</f>
        <v>-1</v>
      </c>
      <c r="D89" s="71"/>
      <c r="E89" s="104"/>
    </row>
    <row r="90" spans="2:52">
      <c r="B90" s="36" t="s">
        <v>159</v>
      </c>
      <c r="C90" s="145">
        <f>-($C$66-C89)/$C$66</f>
        <v>0</v>
      </c>
    </row>
    <row r="91" spans="2:52">
      <c r="B91" s="36" t="s">
        <v>160</v>
      </c>
      <c r="C91" s="162">
        <f>C89-$C$66</f>
        <v>0</v>
      </c>
    </row>
    <row r="93" spans="2:52">
      <c r="B93" s="100" t="s">
        <v>188</v>
      </c>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row>
    <row r="95" spans="2:52">
      <c r="B95" s="29" t="s">
        <v>158</v>
      </c>
      <c r="C95" s="102">
        <f>C31</f>
        <v>131.19007556675064</v>
      </c>
    </row>
    <row r="97" spans="2:52">
      <c r="B97" s="30" t="s">
        <v>288</v>
      </c>
      <c r="C97" s="135">
        <v>1</v>
      </c>
      <c r="D97" s="135">
        <f t="shared" ref="D97:AA97" si="17">C97+1</f>
        <v>2</v>
      </c>
      <c r="E97" s="135">
        <f t="shared" si="17"/>
        <v>3</v>
      </c>
      <c r="F97" s="135">
        <f t="shared" si="17"/>
        <v>4</v>
      </c>
      <c r="G97" s="135">
        <f t="shared" si="17"/>
        <v>5</v>
      </c>
      <c r="H97" s="135">
        <f t="shared" si="17"/>
        <v>6</v>
      </c>
      <c r="I97" s="135">
        <f t="shared" si="17"/>
        <v>7</v>
      </c>
      <c r="J97" s="135">
        <f t="shared" si="17"/>
        <v>8</v>
      </c>
      <c r="K97" s="135">
        <f t="shared" si="17"/>
        <v>9</v>
      </c>
      <c r="L97" s="135">
        <f t="shared" si="17"/>
        <v>10</v>
      </c>
      <c r="M97" s="135">
        <f t="shared" si="17"/>
        <v>11</v>
      </c>
      <c r="N97" s="135">
        <f t="shared" si="17"/>
        <v>12</v>
      </c>
      <c r="O97" s="135">
        <f t="shared" si="17"/>
        <v>13</v>
      </c>
      <c r="P97" s="135">
        <f t="shared" si="17"/>
        <v>14</v>
      </c>
      <c r="Q97" s="135">
        <f t="shared" si="17"/>
        <v>15</v>
      </c>
      <c r="R97" s="135">
        <f t="shared" si="17"/>
        <v>16</v>
      </c>
      <c r="S97" s="135">
        <f t="shared" si="17"/>
        <v>17</v>
      </c>
      <c r="T97" s="135">
        <f t="shared" si="17"/>
        <v>18</v>
      </c>
      <c r="U97" s="135">
        <f t="shared" si="17"/>
        <v>19</v>
      </c>
      <c r="V97" s="135">
        <f t="shared" si="17"/>
        <v>20</v>
      </c>
      <c r="W97" s="135">
        <f t="shared" si="17"/>
        <v>21</v>
      </c>
      <c r="X97" s="135">
        <f t="shared" si="17"/>
        <v>22</v>
      </c>
      <c r="Y97" s="135">
        <f t="shared" si="17"/>
        <v>23</v>
      </c>
      <c r="Z97" s="135">
        <f t="shared" si="17"/>
        <v>24</v>
      </c>
      <c r="AA97" s="135">
        <f t="shared" si="17"/>
        <v>25</v>
      </c>
    </row>
    <row r="98" spans="2:52">
      <c r="B98" s="29" t="s">
        <v>293</v>
      </c>
      <c r="C98" s="141">
        <f>C95</f>
        <v>131.19007556675064</v>
      </c>
      <c r="D98" s="142">
        <v>0</v>
      </c>
      <c r="E98" s="142">
        <v>0</v>
      </c>
      <c r="F98" s="142">
        <v>0</v>
      </c>
      <c r="G98" s="142">
        <v>0</v>
      </c>
      <c r="H98" s="142">
        <v>0</v>
      </c>
      <c r="I98" s="142">
        <v>0</v>
      </c>
      <c r="J98" s="142">
        <v>0</v>
      </c>
      <c r="K98" s="142">
        <v>0</v>
      </c>
      <c r="L98" s="142">
        <v>0</v>
      </c>
      <c r="M98" s="142">
        <v>0</v>
      </c>
      <c r="N98" s="142">
        <v>0</v>
      </c>
      <c r="O98" s="142">
        <v>0</v>
      </c>
      <c r="P98" s="142">
        <v>0</v>
      </c>
      <c r="Q98" s="142">
        <v>0</v>
      </c>
      <c r="R98" s="142">
        <v>0</v>
      </c>
      <c r="S98" s="142">
        <v>0</v>
      </c>
      <c r="T98" s="142">
        <v>0</v>
      </c>
      <c r="U98" s="142">
        <v>0</v>
      </c>
      <c r="V98" s="142">
        <v>0</v>
      </c>
      <c r="W98" s="142">
        <v>0</v>
      </c>
      <c r="X98" s="142">
        <v>0</v>
      </c>
      <c r="Y98" s="142">
        <v>0</v>
      </c>
      <c r="Z98" s="142">
        <v>0</v>
      </c>
      <c r="AA98" s="142">
        <v>0</v>
      </c>
    </row>
    <row r="99" spans="2:52">
      <c r="B99" s="28" t="s">
        <v>289</v>
      </c>
      <c r="C99" s="34">
        <f>$C$61</f>
        <v>43466</v>
      </c>
      <c r="D99" s="34">
        <f t="shared" ref="D99:AA99" si="18">(DATE(YEAR(C99)+1,MONTH(C99),DAY(C99)))+C98</f>
        <v>43962.190075566752</v>
      </c>
      <c r="E99" s="34">
        <f t="shared" si="18"/>
        <v>44327</v>
      </c>
      <c r="F99" s="34">
        <f t="shared" si="18"/>
        <v>44692</v>
      </c>
      <c r="G99" s="34">
        <f t="shared" si="18"/>
        <v>45057</v>
      </c>
      <c r="H99" s="34">
        <f t="shared" si="18"/>
        <v>45423</v>
      </c>
      <c r="I99" s="34">
        <f t="shared" si="18"/>
        <v>45788</v>
      </c>
      <c r="J99" s="34">
        <f t="shared" si="18"/>
        <v>46153</v>
      </c>
      <c r="K99" s="34">
        <f t="shared" si="18"/>
        <v>46518</v>
      </c>
      <c r="L99" s="34">
        <f t="shared" si="18"/>
        <v>46884</v>
      </c>
      <c r="M99" s="34">
        <f t="shared" si="18"/>
        <v>47249</v>
      </c>
      <c r="N99" s="34">
        <f t="shared" si="18"/>
        <v>47614</v>
      </c>
      <c r="O99" s="34">
        <f t="shared" si="18"/>
        <v>47979</v>
      </c>
      <c r="P99" s="34">
        <f t="shared" si="18"/>
        <v>48345</v>
      </c>
      <c r="Q99" s="34">
        <f t="shared" si="18"/>
        <v>48710</v>
      </c>
      <c r="R99" s="34">
        <f t="shared" si="18"/>
        <v>49075</v>
      </c>
      <c r="S99" s="34">
        <f t="shared" si="18"/>
        <v>49440</v>
      </c>
      <c r="T99" s="34">
        <f t="shared" si="18"/>
        <v>49806</v>
      </c>
      <c r="U99" s="34">
        <f t="shared" si="18"/>
        <v>50171</v>
      </c>
      <c r="V99" s="34">
        <f t="shared" si="18"/>
        <v>50536</v>
      </c>
      <c r="W99" s="34">
        <f t="shared" si="18"/>
        <v>50901</v>
      </c>
      <c r="X99" s="34">
        <f t="shared" si="18"/>
        <v>51267</v>
      </c>
      <c r="Y99" s="34">
        <f t="shared" si="18"/>
        <v>51632</v>
      </c>
      <c r="Z99" s="34">
        <f t="shared" si="18"/>
        <v>51997</v>
      </c>
      <c r="AA99" s="34">
        <f t="shared" si="18"/>
        <v>52362</v>
      </c>
    </row>
    <row r="100" spans="2:52">
      <c r="B100" s="28" t="s">
        <v>284</v>
      </c>
      <c r="C100" s="137">
        <f t="shared" ref="C100:AA100" si="19">C$62</f>
        <v>1</v>
      </c>
      <c r="D100" s="137">
        <f t="shared" si="19"/>
        <v>0</v>
      </c>
      <c r="E100" s="137">
        <f t="shared" si="19"/>
        <v>0</v>
      </c>
      <c r="F100" s="137">
        <f t="shared" si="19"/>
        <v>0</v>
      </c>
      <c r="G100" s="137">
        <f t="shared" si="19"/>
        <v>0</v>
      </c>
      <c r="H100" s="137">
        <f t="shared" si="19"/>
        <v>0</v>
      </c>
      <c r="I100" s="137">
        <f t="shared" si="19"/>
        <v>0</v>
      </c>
      <c r="J100" s="137">
        <f t="shared" si="19"/>
        <v>0</v>
      </c>
      <c r="K100" s="137">
        <f t="shared" si="19"/>
        <v>0</v>
      </c>
      <c r="L100" s="137">
        <f t="shared" si="19"/>
        <v>0</v>
      </c>
      <c r="M100" s="137">
        <f t="shared" si="19"/>
        <v>0</v>
      </c>
      <c r="N100" s="137">
        <f t="shared" si="19"/>
        <v>0</v>
      </c>
      <c r="O100" s="137">
        <f t="shared" si="19"/>
        <v>0</v>
      </c>
      <c r="P100" s="137">
        <f t="shared" si="19"/>
        <v>0</v>
      </c>
      <c r="Q100" s="137">
        <f t="shared" si="19"/>
        <v>0</v>
      </c>
      <c r="R100" s="137">
        <f t="shared" si="19"/>
        <v>0</v>
      </c>
      <c r="S100" s="137">
        <f t="shared" si="19"/>
        <v>0</v>
      </c>
      <c r="T100" s="137">
        <f t="shared" si="19"/>
        <v>0</v>
      </c>
      <c r="U100" s="137">
        <f t="shared" si="19"/>
        <v>0</v>
      </c>
      <c r="V100" s="137">
        <f t="shared" si="19"/>
        <v>0</v>
      </c>
      <c r="W100" s="137">
        <f t="shared" si="19"/>
        <v>0</v>
      </c>
      <c r="X100" s="137">
        <f t="shared" si="19"/>
        <v>0</v>
      </c>
      <c r="Y100" s="137">
        <f t="shared" si="19"/>
        <v>0</v>
      </c>
      <c r="Z100" s="137">
        <f t="shared" si="19"/>
        <v>0</v>
      </c>
      <c r="AA100" s="137">
        <f t="shared" si="19"/>
        <v>0</v>
      </c>
    </row>
    <row r="102" spans="2:52">
      <c r="B102" s="30" t="s">
        <v>290</v>
      </c>
      <c r="C102" s="29">
        <v>1</v>
      </c>
      <c r="D102" s="135">
        <f t="shared" ref="D102:AA102" si="20">C102+1</f>
        <v>2</v>
      </c>
      <c r="E102" s="135">
        <f t="shared" si="20"/>
        <v>3</v>
      </c>
      <c r="F102" s="135">
        <f t="shared" si="20"/>
        <v>4</v>
      </c>
      <c r="G102" s="135">
        <f t="shared" si="20"/>
        <v>5</v>
      </c>
      <c r="H102" s="135">
        <f t="shared" si="20"/>
        <v>6</v>
      </c>
      <c r="I102" s="135">
        <f t="shared" si="20"/>
        <v>7</v>
      </c>
      <c r="J102" s="135">
        <f t="shared" si="20"/>
        <v>8</v>
      </c>
      <c r="K102" s="135">
        <f t="shared" si="20"/>
        <v>9</v>
      </c>
      <c r="L102" s="135">
        <f t="shared" si="20"/>
        <v>10</v>
      </c>
      <c r="M102" s="135">
        <f t="shared" si="20"/>
        <v>11</v>
      </c>
      <c r="N102" s="135">
        <f t="shared" si="20"/>
        <v>12</v>
      </c>
      <c r="O102" s="135">
        <f t="shared" si="20"/>
        <v>13</v>
      </c>
      <c r="P102" s="135">
        <f t="shared" si="20"/>
        <v>14</v>
      </c>
      <c r="Q102" s="135">
        <f t="shared" si="20"/>
        <v>15</v>
      </c>
      <c r="R102" s="135">
        <f t="shared" si="20"/>
        <v>16</v>
      </c>
      <c r="S102" s="135">
        <f t="shared" si="20"/>
        <v>17</v>
      </c>
      <c r="T102" s="135">
        <f t="shared" si="20"/>
        <v>18</v>
      </c>
      <c r="U102" s="135">
        <f t="shared" si="20"/>
        <v>19</v>
      </c>
      <c r="V102" s="135">
        <f t="shared" si="20"/>
        <v>20</v>
      </c>
      <c r="W102" s="135">
        <f t="shared" si="20"/>
        <v>21</v>
      </c>
      <c r="X102" s="135">
        <f t="shared" si="20"/>
        <v>22</v>
      </c>
      <c r="Y102" s="135">
        <f t="shared" si="20"/>
        <v>23</v>
      </c>
      <c r="Z102" s="135">
        <f t="shared" si="20"/>
        <v>24</v>
      </c>
      <c r="AA102" s="135">
        <f t="shared" si="20"/>
        <v>25</v>
      </c>
    </row>
    <row r="103" spans="2:52">
      <c r="B103" s="29" t="s">
        <v>289</v>
      </c>
      <c r="C103" s="34">
        <f t="shared" ref="C103:AA103" si="21">C$61</f>
        <v>43466</v>
      </c>
      <c r="D103" s="34">
        <f t="shared" si="21"/>
        <v>43831</v>
      </c>
      <c r="E103" s="34">
        <f t="shared" si="21"/>
        <v>44197</v>
      </c>
      <c r="F103" s="34">
        <f t="shared" si="21"/>
        <v>44562</v>
      </c>
      <c r="G103" s="34">
        <f t="shared" si="21"/>
        <v>44927</v>
      </c>
      <c r="H103" s="34">
        <f t="shared" si="21"/>
        <v>45292</v>
      </c>
      <c r="I103" s="34">
        <f t="shared" si="21"/>
        <v>45658</v>
      </c>
      <c r="J103" s="34">
        <f t="shared" si="21"/>
        <v>46023</v>
      </c>
      <c r="K103" s="34">
        <f t="shared" si="21"/>
        <v>46388</v>
      </c>
      <c r="L103" s="34">
        <f t="shared" si="21"/>
        <v>46753</v>
      </c>
      <c r="M103" s="34">
        <f t="shared" si="21"/>
        <v>47119</v>
      </c>
      <c r="N103" s="34">
        <f t="shared" si="21"/>
        <v>47484</v>
      </c>
      <c r="O103" s="34">
        <f t="shared" si="21"/>
        <v>47849</v>
      </c>
      <c r="P103" s="34">
        <f t="shared" si="21"/>
        <v>48214</v>
      </c>
      <c r="Q103" s="34">
        <f t="shared" si="21"/>
        <v>48580</v>
      </c>
      <c r="R103" s="34">
        <f t="shared" si="21"/>
        <v>48945</v>
      </c>
      <c r="S103" s="34">
        <f t="shared" si="21"/>
        <v>49310</v>
      </c>
      <c r="T103" s="34">
        <f t="shared" si="21"/>
        <v>49675</v>
      </c>
      <c r="U103" s="34">
        <f t="shared" si="21"/>
        <v>50041</v>
      </c>
      <c r="V103" s="34">
        <f t="shared" si="21"/>
        <v>50406</v>
      </c>
      <c r="W103" s="34">
        <f t="shared" si="21"/>
        <v>50771</v>
      </c>
      <c r="X103" s="34">
        <f t="shared" si="21"/>
        <v>51136</v>
      </c>
      <c r="Y103" s="34">
        <f t="shared" si="21"/>
        <v>51502</v>
      </c>
      <c r="Z103" s="34">
        <f t="shared" si="21"/>
        <v>51867</v>
      </c>
      <c r="AA103" s="34">
        <f t="shared" si="21"/>
        <v>52232</v>
      </c>
    </row>
    <row r="104" spans="2:52">
      <c r="B104" s="28" t="s">
        <v>285</v>
      </c>
      <c r="C104" s="138">
        <f>'Baseline Cash Flow Projections'!C$17</f>
        <v>1</v>
      </c>
      <c r="D104" s="138">
        <f>'Baseline Cash Flow Projections'!D$17</f>
        <v>0</v>
      </c>
      <c r="E104" s="138">
        <f>'Baseline Cash Flow Projections'!E$17</f>
        <v>0</v>
      </c>
      <c r="F104" s="138">
        <f>'Baseline Cash Flow Projections'!F$17</f>
        <v>0</v>
      </c>
      <c r="G104" s="138">
        <f>'Baseline Cash Flow Projections'!G$17</f>
        <v>0</v>
      </c>
      <c r="H104" s="138">
        <f>'Baseline Cash Flow Projections'!H$17</f>
        <v>0</v>
      </c>
      <c r="I104" s="138">
        <f>'Baseline Cash Flow Projections'!I$17</f>
        <v>0</v>
      </c>
      <c r="J104" s="138">
        <f>'Baseline Cash Flow Projections'!J$17</f>
        <v>0</v>
      </c>
      <c r="K104" s="138">
        <f>'Baseline Cash Flow Projections'!K$17</f>
        <v>0</v>
      </c>
      <c r="L104" s="138">
        <f>'Baseline Cash Flow Projections'!L$17</f>
        <v>0</v>
      </c>
      <c r="M104" s="138">
        <f>'Baseline Cash Flow Projections'!M$17</f>
        <v>0</v>
      </c>
      <c r="N104" s="138">
        <f>'Baseline Cash Flow Projections'!N$17</f>
        <v>0</v>
      </c>
      <c r="O104" s="138">
        <f>'Baseline Cash Flow Projections'!O$17</f>
        <v>0</v>
      </c>
      <c r="P104" s="138">
        <f>'Baseline Cash Flow Projections'!P$17</f>
        <v>0</v>
      </c>
      <c r="Q104" s="138">
        <f>'Baseline Cash Flow Projections'!Q$17</f>
        <v>0</v>
      </c>
      <c r="R104" s="138">
        <f>'Baseline Cash Flow Projections'!R$17</f>
        <v>0</v>
      </c>
      <c r="S104" s="138">
        <f>'Baseline Cash Flow Projections'!S$17</f>
        <v>0</v>
      </c>
      <c r="T104" s="138">
        <f>'Baseline Cash Flow Projections'!T$17</f>
        <v>0</v>
      </c>
      <c r="U104" s="138">
        <f>'Baseline Cash Flow Projections'!U$17</f>
        <v>0</v>
      </c>
      <c r="V104" s="138">
        <f>'Baseline Cash Flow Projections'!V$17</f>
        <v>0</v>
      </c>
      <c r="W104" s="138">
        <f>'Baseline Cash Flow Projections'!W$17</f>
        <v>0</v>
      </c>
      <c r="X104" s="138">
        <f>'Baseline Cash Flow Projections'!X$17</f>
        <v>0</v>
      </c>
      <c r="Y104" s="138">
        <f>'Baseline Cash Flow Projections'!Y$17</f>
        <v>0</v>
      </c>
      <c r="Z104" s="138">
        <f>'Baseline Cash Flow Projections'!Z$17</f>
        <v>0</v>
      </c>
      <c r="AA104" s="138">
        <f>'Baseline Cash Flow Projections'!AA$17</f>
        <v>0</v>
      </c>
    </row>
    <row r="105" spans="2:52">
      <c r="B105" s="28" t="s">
        <v>286</v>
      </c>
      <c r="C105" s="138">
        <f>'Baseline Cash Flow Projections'!C$18</f>
        <v>1</v>
      </c>
      <c r="D105" s="138">
        <f>'Baseline Cash Flow Projections'!D$18</f>
        <v>0</v>
      </c>
      <c r="E105" s="138">
        <f>'Baseline Cash Flow Projections'!E$18</f>
        <v>0</v>
      </c>
      <c r="F105" s="138">
        <f>'Baseline Cash Flow Projections'!F$18</f>
        <v>0</v>
      </c>
      <c r="G105" s="138">
        <f>'Baseline Cash Flow Projections'!G$18</f>
        <v>0</v>
      </c>
      <c r="H105" s="138">
        <f>'Baseline Cash Flow Projections'!H$18</f>
        <v>0</v>
      </c>
      <c r="I105" s="138">
        <f>'Baseline Cash Flow Projections'!I$18</f>
        <v>0</v>
      </c>
      <c r="J105" s="138">
        <f>'Baseline Cash Flow Projections'!J$18</f>
        <v>0</v>
      </c>
      <c r="K105" s="138">
        <f>'Baseline Cash Flow Projections'!K$18</f>
        <v>0</v>
      </c>
      <c r="L105" s="138">
        <f>'Baseline Cash Flow Projections'!L$18</f>
        <v>0</v>
      </c>
      <c r="M105" s="138">
        <f>'Baseline Cash Flow Projections'!M$18</f>
        <v>0</v>
      </c>
      <c r="N105" s="138">
        <f>'Baseline Cash Flow Projections'!N$18</f>
        <v>0</v>
      </c>
      <c r="O105" s="138">
        <f>'Baseline Cash Flow Projections'!O$18</f>
        <v>0</v>
      </c>
      <c r="P105" s="138">
        <f>'Baseline Cash Flow Projections'!P$18</f>
        <v>0</v>
      </c>
      <c r="Q105" s="138">
        <f>'Baseline Cash Flow Projections'!Q$18</f>
        <v>0</v>
      </c>
      <c r="R105" s="138">
        <f>'Baseline Cash Flow Projections'!R$18</f>
        <v>0</v>
      </c>
      <c r="S105" s="138">
        <f>'Baseline Cash Flow Projections'!S$18</f>
        <v>0</v>
      </c>
      <c r="T105" s="138">
        <f>'Baseline Cash Flow Projections'!T$18</f>
        <v>0</v>
      </c>
      <c r="U105" s="138">
        <f>'Baseline Cash Flow Projections'!U$18</f>
        <v>0</v>
      </c>
      <c r="V105" s="138">
        <f>'Baseline Cash Flow Projections'!V$18</f>
        <v>0</v>
      </c>
      <c r="W105" s="138">
        <f>'Baseline Cash Flow Projections'!W$18</f>
        <v>0</v>
      </c>
      <c r="X105" s="138">
        <f>'Baseline Cash Flow Projections'!X$18</f>
        <v>0</v>
      </c>
      <c r="Y105" s="138">
        <f>'Baseline Cash Flow Projections'!Y$18</f>
        <v>0</v>
      </c>
      <c r="Z105" s="138">
        <f>'Baseline Cash Flow Projections'!Z$18</f>
        <v>0</v>
      </c>
      <c r="AA105" s="138">
        <f>'Baseline Cash Flow Projections'!AA$18</f>
        <v>0</v>
      </c>
    </row>
    <row r="106" spans="2:52">
      <c r="B106" s="28" t="s">
        <v>291</v>
      </c>
      <c r="C106" s="138">
        <f t="shared" ref="C106:AA106" si="22">SUM(C104:C105)</f>
        <v>2</v>
      </c>
      <c r="D106" s="138">
        <f t="shared" si="22"/>
        <v>0</v>
      </c>
      <c r="E106" s="138">
        <f t="shared" si="22"/>
        <v>0</v>
      </c>
      <c r="F106" s="138">
        <f t="shared" si="22"/>
        <v>0</v>
      </c>
      <c r="G106" s="138">
        <f t="shared" si="22"/>
        <v>0</v>
      </c>
      <c r="H106" s="138">
        <f t="shared" si="22"/>
        <v>0</v>
      </c>
      <c r="I106" s="138">
        <f t="shared" si="22"/>
        <v>0</v>
      </c>
      <c r="J106" s="138">
        <f t="shared" si="22"/>
        <v>0</v>
      </c>
      <c r="K106" s="138">
        <f t="shared" si="22"/>
        <v>0</v>
      </c>
      <c r="L106" s="138">
        <f t="shared" si="22"/>
        <v>0</v>
      </c>
      <c r="M106" s="138">
        <f t="shared" si="22"/>
        <v>0</v>
      </c>
      <c r="N106" s="138">
        <f t="shared" si="22"/>
        <v>0</v>
      </c>
      <c r="O106" s="138">
        <f t="shared" si="22"/>
        <v>0</v>
      </c>
      <c r="P106" s="138">
        <f t="shared" si="22"/>
        <v>0</v>
      </c>
      <c r="Q106" s="138">
        <f t="shared" si="22"/>
        <v>0</v>
      </c>
      <c r="R106" s="138">
        <f t="shared" si="22"/>
        <v>0</v>
      </c>
      <c r="S106" s="138">
        <f t="shared" si="22"/>
        <v>0</v>
      </c>
      <c r="T106" s="138">
        <f t="shared" si="22"/>
        <v>0</v>
      </c>
      <c r="U106" s="138">
        <f t="shared" si="22"/>
        <v>0</v>
      </c>
      <c r="V106" s="138">
        <f t="shared" si="22"/>
        <v>0</v>
      </c>
      <c r="W106" s="138">
        <f t="shared" si="22"/>
        <v>0</v>
      </c>
      <c r="X106" s="138">
        <f t="shared" si="22"/>
        <v>0</v>
      </c>
      <c r="Y106" s="138">
        <f t="shared" si="22"/>
        <v>0</v>
      </c>
      <c r="Z106" s="138">
        <f t="shared" si="22"/>
        <v>0</v>
      </c>
      <c r="AA106" s="138">
        <f t="shared" si="22"/>
        <v>0</v>
      </c>
    </row>
    <row r="108" spans="2:52">
      <c r="B108" s="30" t="s">
        <v>294</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row>
    <row r="109" spans="2:52" s="26" customFormat="1">
      <c r="B109" s="80" t="s">
        <v>289</v>
      </c>
      <c r="C109" s="42">
        <f>C103</f>
        <v>43466</v>
      </c>
      <c r="D109" s="42">
        <f>C99</f>
        <v>43466</v>
      </c>
      <c r="E109" s="42">
        <f>D103</f>
        <v>43831</v>
      </c>
      <c r="F109" s="42">
        <f>D99</f>
        <v>43962.190075566752</v>
      </c>
      <c r="G109" s="42">
        <f>E103</f>
        <v>44197</v>
      </c>
      <c r="H109" s="42">
        <f>E99</f>
        <v>44327</v>
      </c>
      <c r="I109" s="42">
        <f>F103</f>
        <v>44562</v>
      </c>
      <c r="J109" s="42">
        <f>F99</f>
        <v>44692</v>
      </c>
      <c r="K109" s="42">
        <f>G103</f>
        <v>44927</v>
      </c>
      <c r="L109" s="42">
        <f>G99</f>
        <v>45057</v>
      </c>
      <c r="M109" s="42">
        <f>H103</f>
        <v>45292</v>
      </c>
      <c r="N109" s="42">
        <f>H99</f>
        <v>45423</v>
      </c>
      <c r="O109" s="42">
        <f>I103</f>
        <v>45658</v>
      </c>
      <c r="P109" s="42">
        <f>I99</f>
        <v>45788</v>
      </c>
      <c r="Q109" s="42">
        <f>J103</f>
        <v>46023</v>
      </c>
      <c r="R109" s="42">
        <f>J99</f>
        <v>46153</v>
      </c>
      <c r="S109" s="42">
        <f>K103</f>
        <v>46388</v>
      </c>
      <c r="T109" s="42">
        <f>K99</f>
        <v>46518</v>
      </c>
      <c r="U109" s="42">
        <f>L103</f>
        <v>46753</v>
      </c>
      <c r="V109" s="42">
        <f>L99</f>
        <v>46884</v>
      </c>
      <c r="W109" s="42">
        <f>M103</f>
        <v>47119</v>
      </c>
      <c r="X109" s="42">
        <f>M99</f>
        <v>47249</v>
      </c>
      <c r="Y109" s="42">
        <f>N103</f>
        <v>47484</v>
      </c>
      <c r="Z109" s="42">
        <f>N99</f>
        <v>47614</v>
      </c>
      <c r="AA109" s="42">
        <f>O103</f>
        <v>47849</v>
      </c>
      <c r="AB109" s="42">
        <f>O99</f>
        <v>47979</v>
      </c>
      <c r="AC109" s="42">
        <f>P103</f>
        <v>48214</v>
      </c>
      <c r="AD109" s="42">
        <f>P99</f>
        <v>48345</v>
      </c>
      <c r="AE109" s="42">
        <f>Q103</f>
        <v>48580</v>
      </c>
      <c r="AF109" s="42">
        <f>Q99</f>
        <v>48710</v>
      </c>
      <c r="AG109" s="42">
        <f>R103</f>
        <v>48945</v>
      </c>
      <c r="AH109" s="42">
        <f>R99</f>
        <v>49075</v>
      </c>
      <c r="AI109" s="42">
        <f>S103</f>
        <v>49310</v>
      </c>
      <c r="AJ109" s="42">
        <f>S99</f>
        <v>49440</v>
      </c>
      <c r="AK109" s="42">
        <f>T103</f>
        <v>49675</v>
      </c>
      <c r="AL109" s="42">
        <f>T99</f>
        <v>49806</v>
      </c>
      <c r="AM109" s="42">
        <f>U103</f>
        <v>50041</v>
      </c>
      <c r="AN109" s="42">
        <f>U99</f>
        <v>50171</v>
      </c>
      <c r="AO109" s="42">
        <f>V103</f>
        <v>50406</v>
      </c>
      <c r="AP109" s="42">
        <f>V99</f>
        <v>50536</v>
      </c>
      <c r="AQ109" s="42">
        <f>W103</f>
        <v>50771</v>
      </c>
      <c r="AR109" s="42">
        <f>W99</f>
        <v>50901</v>
      </c>
      <c r="AS109" s="42">
        <f>X103</f>
        <v>51136</v>
      </c>
      <c r="AT109" s="42">
        <f>X99</f>
        <v>51267</v>
      </c>
      <c r="AU109" s="42">
        <f>Y103</f>
        <v>51502</v>
      </c>
      <c r="AV109" s="42">
        <f>Y99</f>
        <v>51632</v>
      </c>
      <c r="AW109" s="42">
        <f>Z103</f>
        <v>51867</v>
      </c>
      <c r="AX109" s="42">
        <f>Z99</f>
        <v>51997</v>
      </c>
      <c r="AY109" s="42">
        <f>AA103</f>
        <v>52232</v>
      </c>
      <c r="AZ109" s="42">
        <f>AA99</f>
        <v>52362</v>
      </c>
    </row>
    <row r="110" spans="2:52">
      <c r="B110" s="28" t="s">
        <v>284</v>
      </c>
      <c r="C110" s="144">
        <v>0</v>
      </c>
      <c r="D110" s="143">
        <f>C100</f>
        <v>1</v>
      </c>
      <c r="E110" s="144">
        <v>0</v>
      </c>
      <c r="F110" s="143">
        <f>D100</f>
        <v>0</v>
      </c>
      <c r="G110" s="144">
        <v>0</v>
      </c>
      <c r="H110" s="143">
        <f>E100</f>
        <v>0</v>
      </c>
      <c r="I110" s="144">
        <v>0</v>
      </c>
      <c r="J110" s="143">
        <f>F100</f>
        <v>0</v>
      </c>
      <c r="K110" s="144">
        <v>0</v>
      </c>
      <c r="L110" s="143">
        <f>G100</f>
        <v>0</v>
      </c>
      <c r="M110" s="144">
        <v>0</v>
      </c>
      <c r="N110" s="143">
        <f>H100</f>
        <v>0</v>
      </c>
      <c r="O110" s="144">
        <v>0</v>
      </c>
      <c r="P110" s="143">
        <f>I100</f>
        <v>0</v>
      </c>
      <c r="Q110" s="144">
        <v>0</v>
      </c>
      <c r="R110" s="143">
        <f>J100</f>
        <v>0</v>
      </c>
      <c r="S110" s="144">
        <v>0</v>
      </c>
      <c r="T110" s="143">
        <f>K100</f>
        <v>0</v>
      </c>
      <c r="U110" s="144">
        <v>0</v>
      </c>
      <c r="V110" s="143">
        <f>L100</f>
        <v>0</v>
      </c>
      <c r="W110" s="144">
        <v>0</v>
      </c>
      <c r="X110" s="143">
        <f>M100</f>
        <v>0</v>
      </c>
      <c r="Y110" s="144">
        <v>0</v>
      </c>
      <c r="Z110" s="143">
        <f>N100</f>
        <v>0</v>
      </c>
      <c r="AA110" s="144">
        <v>0</v>
      </c>
      <c r="AB110" s="143">
        <f>O100</f>
        <v>0</v>
      </c>
      <c r="AC110" s="144">
        <v>0</v>
      </c>
      <c r="AD110" s="143">
        <f>P100</f>
        <v>0</v>
      </c>
      <c r="AE110" s="144">
        <v>0</v>
      </c>
      <c r="AF110" s="143">
        <f>Q100</f>
        <v>0</v>
      </c>
      <c r="AG110" s="144">
        <v>0</v>
      </c>
      <c r="AH110" s="143">
        <f>R100</f>
        <v>0</v>
      </c>
      <c r="AI110" s="144">
        <v>0</v>
      </c>
      <c r="AJ110" s="143">
        <f>S100</f>
        <v>0</v>
      </c>
      <c r="AK110" s="144">
        <v>0</v>
      </c>
      <c r="AL110" s="143">
        <f>T100</f>
        <v>0</v>
      </c>
      <c r="AM110" s="144">
        <v>0</v>
      </c>
      <c r="AN110" s="143">
        <f>U100</f>
        <v>0</v>
      </c>
      <c r="AO110" s="144">
        <v>0</v>
      </c>
      <c r="AP110" s="143">
        <f>V100</f>
        <v>0</v>
      </c>
      <c r="AQ110" s="144">
        <v>0</v>
      </c>
      <c r="AR110" s="143">
        <f>W100</f>
        <v>0</v>
      </c>
      <c r="AS110" s="144">
        <v>0</v>
      </c>
      <c r="AT110" s="143">
        <f>X100</f>
        <v>0</v>
      </c>
      <c r="AU110" s="144">
        <v>0</v>
      </c>
      <c r="AV110" s="143">
        <f>Y100</f>
        <v>0</v>
      </c>
      <c r="AW110" s="144">
        <v>0</v>
      </c>
      <c r="AX110" s="143">
        <f>Z100</f>
        <v>0</v>
      </c>
      <c r="AY110" s="144">
        <v>0</v>
      </c>
      <c r="AZ110" s="143">
        <f>AA100</f>
        <v>0</v>
      </c>
    </row>
    <row r="111" spans="2:52">
      <c r="B111" s="28" t="s">
        <v>291</v>
      </c>
      <c r="C111" s="143">
        <f>C106</f>
        <v>2</v>
      </c>
      <c r="D111" s="137">
        <v>0</v>
      </c>
      <c r="E111" s="143">
        <f>D106</f>
        <v>0</v>
      </c>
      <c r="F111" s="137">
        <v>0</v>
      </c>
      <c r="G111" s="143">
        <f>E106</f>
        <v>0</v>
      </c>
      <c r="H111" s="137">
        <v>0</v>
      </c>
      <c r="I111" s="143">
        <f>F106</f>
        <v>0</v>
      </c>
      <c r="J111" s="137">
        <v>0</v>
      </c>
      <c r="K111" s="143">
        <f>G106</f>
        <v>0</v>
      </c>
      <c r="L111" s="137">
        <v>0</v>
      </c>
      <c r="M111" s="143">
        <f>H106</f>
        <v>0</v>
      </c>
      <c r="N111" s="137">
        <v>0</v>
      </c>
      <c r="O111" s="143">
        <f>I106</f>
        <v>0</v>
      </c>
      <c r="P111" s="137">
        <v>0</v>
      </c>
      <c r="Q111" s="143">
        <f>J106</f>
        <v>0</v>
      </c>
      <c r="R111" s="137">
        <v>0</v>
      </c>
      <c r="S111" s="143">
        <f>K106</f>
        <v>0</v>
      </c>
      <c r="T111" s="137">
        <v>0</v>
      </c>
      <c r="U111" s="143">
        <f>L106</f>
        <v>0</v>
      </c>
      <c r="V111" s="137">
        <v>0</v>
      </c>
      <c r="W111" s="143">
        <f>M106</f>
        <v>0</v>
      </c>
      <c r="X111" s="137">
        <v>0</v>
      </c>
      <c r="Y111" s="143">
        <f>N106</f>
        <v>0</v>
      </c>
      <c r="Z111" s="137">
        <v>0</v>
      </c>
      <c r="AA111" s="143">
        <f>O106</f>
        <v>0</v>
      </c>
      <c r="AB111" s="137">
        <v>0</v>
      </c>
      <c r="AC111" s="143">
        <f>P106</f>
        <v>0</v>
      </c>
      <c r="AD111" s="137">
        <v>0</v>
      </c>
      <c r="AE111" s="143">
        <f>Q106</f>
        <v>0</v>
      </c>
      <c r="AF111" s="137">
        <v>0</v>
      </c>
      <c r="AG111" s="143">
        <f>R106</f>
        <v>0</v>
      </c>
      <c r="AH111" s="137">
        <v>0</v>
      </c>
      <c r="AI111" s="143">
        <f>S106</f>
        <v>0</v>
      </c>
      <c r="AJ111" s="137">
        <v>0</v>
      </c>
      <c r="AK111" s="143">
        <f>T106</f>
        <v>0</v>
      </c>
      <c r="AL111" s="137">
        <v>0</v>
      </c>
      <c r="AM111" s="143">
        <f>U106</f>
        <v>0</v>
      </c>
      <c r="AN111" s="137">
        <v>0</v>
      </c>
      <c r="AO111" s="143">
        <f>V106</f>
        <v>0</v>
      </c>
      <c r="AP111" s="137">
        <v>0</v>
      </c>
      <c r="AQ111" s="143">
        <f>W106</f>
        <v>0</v>
      </c>
      <c r="AR111" s="137">
        <v>0</v>
      </c>
      <c r="AS111" s="143">
        <f>X106</f>
        <v>0</v>
      </c>
      <c r="AT111" s="137">
        <v>0</v>
      </c>
      <c r="AU111" s="143">
        <f>Y106</f>
        <v>0</v>
      </c>
      <c r="AV111" s="137">
        <v>0</v>
      </c>
      <c r="AW111" s="143">
        <f>Z106</f>
        <v>0</v>
      </c>
      <c r="AX111" s="137">
        <v>0</v>
      </c>
      <c r="AY111" s="143">
        <f>AA106</f>
        <v>0</v>
      </c>
      <c r="AZ111" s="137">
        <v>0</v>
      </c>
    </row>
    <row r="112" spans="2:52">
      <c r="B112" s="28" t="s">
        <v>292</v>
      </c>
      <c r="C112" s="138">
        <f t="shared" ref="C112:AH112" si="23">C110-C111</f>
        <v>-2</v>
      </c>
      <c r="D112" s="138">
        <f t="shared" si="23"/>
        <v>1</v>
      </c>
      <c r="E112" s="138">
        <f t="shared" si="23"/>
        <v>0</v>
      </c>
      <c r="F112" s="138">
        <f t="shared" si="23"/>
        <v>0</v>
      </c>
      <c r="G112" s="138">
        <f t="shared" si="23"/>
        <v>0</v>
      </c>
      <c r="H112" s="138">
        <f t="shared" si="23"/>
        <v>0</v>
      </c>
      <c r="I112" s="138">
        <f t="shared" si="23"/>
        <v>0</v>
      </c>
      <c r="J112" s="138">
        <f t="shared" si="23"/>
        <v>0</v>
      </c>
      <c r="K112" s="138">
        <f t="shared" si="23"/>
        <v>0</v>
      </c>
      <c r="L112" s="138">
        <f t="shared" si="23"/>
        <v>0</v>
      </c>
      <c r="M112" s="138">
        <f t="shared" si="23"/>
        <v>0</v>
      </c>
      <c r="N112" s="138">
        <f t="shared" si="23"/>
        <v>0</v>
      </c>
      <c r="O112" s="138">
        <f t="shared" si="23"/>
        <v>0</v>
      </c>
      <c r="P112" s="138">
        <f t="shared" si="23"/>
        <v>0</v>
      </c>
      <c r="Q112" s="138">
        <f t="shared" si="23"/>
        <v>0</v>
      </c>
      <c r="R112" s="138">
        <f t="shared" si="23"/>
        <v>0</v>
      </c>
      <c r="S112" s="138">
        <f t="shared" si="23"/>
        <v>0</v>
      </c>
      <c r="T112" s="138">
        <f t="shared" si="23"/>
        <v>0</v>
      </c>
      <c r="U112" s="138">
        <f t="shared" si="23"/>
        <v>0</v>
      </c>
      <c r="V112" s="138">
        <f t="shared" si="23"/>
        <v>0</v>
      </c>
      <c r="W112" s="138">
        <f t="shared" si="23"/>
        <v>0</v>
      </c>
      <c r="X112" s="138">
        <f t="shared" si="23"/>
        <v>0</v>
      </c>
      <c r="Y112" s="138">
        <f t="shared" si="23"/>
        <v>0</v>
      </c>
      <c r="Z112" s="138">
        <f t="shared" si="23"/>
        <v>0</v>
      </c>
      <c r="AA112" s="138">
        <f t="shared" si="23"/>
        <v>0</v>
      </c>
      <c r="AB112" s="138">
        <f t="shared" si="23"/>
        <v>0</v>
      </c>
      <c r="AC112" s="138">
        <f t="shared" si="23"/>
        <v>0</v>
      </c>
      <c r="AD112" s="138">
        <f t="shared" si="23"/>
        <v>0</v>
      </c>
      <c r="AE112" s="138">
        <f t="shared" si="23"/>
        <v>0</v>
      </c>
      <c r="AF112" s="138">
        <f t="shared" si="23"/>
        <v>0</v>
      </c>
      <c r="AG112" s="138">
        <f t="shared" si="23"/>
        <v>0</v>
      </c>
      <c r="AH112" s="138">
        <f t="shared" si="23"/>
        <v>0</v>
      </c>
      <c r="AI112" s="138">
        <f t="shared" ref="AI112:AZ112" si="24">AI110-AI111</f>
        <v>0</v>
      </c>
      <c r="AJ112" s="138">
        <f t="shared" si="24"/>
        <v>0</v>
      </c>
      <c r="AK112" s="138">
        <f t="shared" si="24"/>
        <v>0</v>
      </c>
      <c r="AL112" s="138">
        <f t="shared" si="24"/>
        <v>0</v>
      </c>
      <c r="AM112" s="138">
        <f t="shared" si="24"/>
        <v>0</v>
      </c>
      <c r="AN112" s="138">
        <f t="shared" si="24"/>
        <v>0</v>
      </c>
      <c r="AO112" s="138">
        <f t="shared" si="24"/>
        <v>0</v>
      </c>
      <c r="AP112" s="138">
        <f t="shared" si="24"/>
        <v>0</v>
      </c>
      <c r="AQ112" s="138">
        <f t="shared" si="24"/>
        <v>0</v>
      </c>
      <c r="AR112" s="138">
        <f t="shared" si="24"/>
        <v>0</v>
      </c>
      <c r="AS112" s="138">
        <f t="shared" si="24"/>
        <v>0</v>
      </c>
      <c r="AT112" s="138">
        <f t="shared" si="24"/>
        <v>0</v>
      </c>
      <c r="AU112" s="138">
        <f t="shared" si="24"/>
        <v>0</v>
      </c>
      <c r="AV112" s="138">
        <f t="shared" si="24"/>
        <v>0</v>
      </c>
      <c r="AW112" s="138">
        <f t="shared" si="24"/>
        <v>0</v>
      </c>
      <c r="AX112" s="138">
        <f t="shared" si="24"/>
        <v>0</v>
      </c>
      <c r="AY112" s="138">
        <f t="shared" si="24"/>
        <v>0</v>
      </c>
      <c r="AZ112" s="138">
        <f t="shared" si="24"/>
        <v>0</v>
      </c>
    </row>
    <row r="114" spans="2:27">
      <c r="B114" s="36" t="s">
        <v>147</v>
      </c>
      <c r="C114" s="163">
        <f>XNPV('Model Parameters &amp; Inputs'!$C$8,C112:AZ112,C109:AZ109)</f>
        <v>-1</v>
      </c>
      <c r="D114" s="71"/>
      <c r="E114" s="104"/>
    </row>
    <row r="115" spans="2:27">
      <c r="B115" s="36" t="s">
        <v>159</v>
      </c>
      <c r="C115" s="37">
        <f>-($C$66-C114)/$C$66</f>
        <v>0</v>
      </c>
    </row>
    <row r="116" spans="2:27">
      <c r="B116" s="36" t="s">
        <v>160</v>
      </c>
      <c r="C116" s="163">
        <f>C114-$C$66</f>
        <v>0</v>
      </c>
    </row>
    <row r="118" spans="2:27">
      <c r="B118" s="100" t="s">
        <v>187</v>
      </c>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row>
    <row r="120" spans="2:27">
      <c r="B120" s="29" t="s">
        <v>158</v>
      </c>
      <c r="C120" s="102">
        <f>C32</f>
        <v>491.27499999999998</v>
      </c>
    </row>
    <row r="122" spans="2:27">
      <c r="B122" s="30" t="s">
        <v>288</v>
      </c>
      <c r="C122" s="135">
        <v>1</v>
      </c>
      <c r="D122" s="135">
        <f t="shared" ref="D122:AA122" si="25">C122+1</f>
        <v>2</v>
      </c>
      <c r="E122" s="135">
        <f t="shared" si="25"/>
        <v>3</v>
      </c>
      <c r="F122" s="135">
        <f t="shared" si="25"/>
        <v>4</v>
      </c>
      <c r="G122" s="135">
        <f t="shared" si="25"/>
        <v>5</v>
      </c>
      <c r="H122" s="135">
        <f t="shared" si="25"/>
        <v>6</v>
      </c>
      <c r="I122" s="135">
        <f t="shared" si="25"/>
        <v>7</v>
      </c>
      <c r="J122" s="135">
        <f t="shared" si="25"/>
        <v>8</v>
      </c>
      <c r="K122" s="135">
        <f t="shared" si="25"/>
        <v>9</v>
      </c>
      <c r="L122" s="135">
        <f t="shared" si="25"/>
        <v>10</v>
      </c>
      <c r="M122" s="135">
        <f t="shared" si="25"/>
        <v>11</v>
      </c>
      <c r="N122" s="135">
        <f t="shared" si="25"/>
        <v>12</v>
      </c>
      <c r="O122" s="135">
        <f t="shared" si="25"/>
        <v>13</v>
      </c>
      <c r="P122" s="135">
        <f t="shared" si="25"/>
        <v>14</v>
      </c>
      <c r="Q122" s="135">
        <f t="shared" si="25"/>
        <v>15</v>
      </c>
      <c r="R122" s="135">
        <f t="shared" si="25"/>
        <v>16</v>
      </c>
      <c r="S122" s="135">
        <f t="shared" si="25"/>
        <v>17</v>
      </c>
      <c r="T122" s="135">
        <f t="shared" si="25"/>
        <v>18</v>
      </c>
      <c r="U122" s="135">
        <f t="shared" si="25"/>
        <v>19</v>
      </c>
      <c r="V122" s="135">
        <f t="shared" si="25"/>
        <v>20</v>
      </c>
      <c r="W122" s="135">
        <f t="shared" si="25"/>
        <v>21</v>
      </c>
      <c r="X122" s="135">
        <f t="shared" si="25"/>
        <v>22</v>
      </c>
      <c r="Y122" s="135">
        <f t="shared" si="25"/>
        <v>23</v>
      </c>
      <c r="Z122" s="135">
        <f t="shared" si="25"/>
        <v>24</v>
      </c>
      <c r="AA122" s="135">
        <f t="shared" si="25"/>
        <v>25</v>
      </c>
    </row>
    <row r="123" spans="2:27">
      <c r="B123" s="29" t="s">
        <v>293</v>
      </c>
      <c r="C123" s="141">
        <f>C120</f>
        <v>491.27499999999998</v>
      </c>
      <c r="D123" s="142">
        <v>0</v>
      </c>
      <c r="E123" s="142">
        <v>0</v>
      </c>
      <c r="F123" s="142">
        <v>0</v>
      </c>
      <c r="G123" s="142">
        <v>0</v>
      </c>
      <c r="H123" s="142">
        <v>0</v>
      </c>
      <c r="I123" s="142">
        <v>0</v>
      </c>
      <c r="J123" s="142">
        <v>0</v>
      </c>
      <c r="K123" s="142">
        <v>0</v>
      </c>
      <c r="L123" s="142">
        <v>0</v>
      </c>
      <c r="M123" s="142">
        <v>0</v>
      </c>
      <c r="N123" s="142">
        <v>0</v>
      </c>
      <c r="O123" s="142">
        <v>0</v>
      </c>
      <c r="P123" s="142">
        <v>0</v>
      </c>
      <c r="Q123" s="142">
        <v>0</v>
      </c>
      <c r="R123" s="142">
        <v>0</v>
      </c>
      <c r="S123" s="142">
        <v>0</v>
      </c>
      <c r="T123" s="142">
        <v>0</v>
      </c>
      <c r="U123" s="142">
        <v>0</v>
      </c>
      <c r="V123" s="142">
        <v>0</v>
      </c>
      <c r="W123" s="142">
        <v>0</v>
      </c>
      <c r="X123" s="142">
        <v>0</v>
      </c>
      <c r="Y123" s="142">
        <v>0</v>
      </c>
      <c r="Z123" s="142">
        <v>0</v>
      </c>
      <c r="AA123" s="142">
        <v>0</v>
      </c>
    </row>
    <row r="124" spans="2:27">
      <c r="B124" s="28" t="s">
        <v>289</v>
      </c>
      <c r="C124" s="34">
        <f>$C$61</f>
        <v>43466</v>
      </c>
      <c r="D124" s="34">
        <f t="shared" ref="D124:AA124" si="26">(DATE(YEAR(C124)+1,MONTH(C124),DAY(C124)))+C123</f>
        <v>44322.275000000001</v>
      </c>
      <c r="E124" s="34">
        <f t="shared" si="26"/>
        <v>44687</v>
      </c>
      <c r="F124" s="34">
        <f t="shared" si="26"/>
        <v>45052</v>
      </c>
      <c r="G124" s="34">
        <f t="shared" si="26"/>
        <v>45418</v>
      </c>
      <c r="H124" s="34">
        <f t="shared" si="26"/>
        <v>45783</v>
      </c>
      <c r="I124" s="34">
        <f t="shared" si="26"/>
        <v>46148</v>
      </c>
      <c r="J124" s="34">
        <f t="shared" si="26"/>
        <v>46513</v>
      </c>
      <c r="K124" s="34">
        <f t="shared" si="26"/>
        <v>46879</v>
      </c>
      <c r="L124" s="34">
        <f t="shared" si="26"/>
        <v>47244</v>
      </c>
      <c r="M124" s="34">
        <f t="shared" si="26"/>
        <v>47609</v>
      </c>
      <c r="N124" s="34">
        <f t="shared" si="26"/>
        <v>47974</v>
      </c>
      <c r="O124" s="34">
        <f t="shared" si="26"/>
        <v>48340</v>
      </c>
      <c r="P124" s="34">
        <f t="shared" si="26"/>
        <v>48705</v>
      </c>
      <c r="Q124" s="34">
        <f t="shared" si="26"/>
        <v>49070</v>
      </c>
      <c r="R124" s="34">
        <f t="shared" si="26"/>
        <v>49435</v>
      </c>
      <c r="S124" s="34">
        <f t="shared" si="26"/>
        <v>49801</v>
      </c>
      <c r="T124" s="34">
        <f t="shared" si="26"/>
        <v>50166</v>
      </c>
      <c r="U124" s="34">
        <f t="shared" si="26"/>
        <v>50531</v>
      </c>
      <c r="V124" s="34">
        <f t="shared" si="26"/>
        <v>50896</v>
      </c>
      <c r="W124" s="34">
        <f t="shared" si="26"/>
        <v>51262</v>
      </c>
      <c r="X124" s="34">
        <f t="shared" si="26"/>
        <v>51627</v>
      </c>
      <c r="Y124" s="34">
        <f t="shared" si="26"/>
        <v>51992</v>
      </c>
      <c r="Z124" s="34">
        <f t="shared" si="26"/>
        <v>52357</v>
      </c>
      <c r="AA124" s="34">
        <f t="shared" si="26"/>
        <v>52723</v>
      </c>
    </row>
    <row r="125" spans="2:27">
      <c r="B125" s="28" t="s">
        <v>284</v>
      </c>
      <c r="C125" s="137">
        <f t="shared" ref="C125:AA125" si="27">C$62</f>
        <v>1</v>
      </c>
      <c r="D125" s="137">
        <f t="shared" si="27"/>
        <v>0</v>
      </c>
      <c r="E125" s="137">
        <f t="shared" si="27"/>
        <v>0</v>
      </c>
      <c r="F125" s="137">
        <f t="shared" si="27"/>
        <v>0</v>
      </c>
      <c r="G125" s="137">
        <f t="shared" si="27"/>
        <v>0</v>
      </c>
      <c r="H125" s="137">
        <f t="shared" si="27"/>
        <v>0</v>
      </c>
      <c r="I125" s="137">
        <f t="shared" si="27"/>
        <v>0</v>
      </c>
      <c r="J125" s="137">
        <f t="shared" si="27"/>
        <v>0</v>
      </c>
      <c r="K125" s="137">
        <f t="shared" si="27"/>
        <v>0</v>
      </c>
      <c r="L125" s="137">
        <f t="shared" si="27"/>
        <v>0</v>
      </c>
      <c r="M125" s="137">
        <f t="shared" si="27"/>
        <v>0</v>
      </c>
      <c r="N125" s="137">
        <f t="shared" si="27"/>
        <v>0</v>
      </c>
      <c r="O125" s="137">
        <f t="shared" si="27"/>
        <v>0</v>
      </c>
      <c r="P125" s="137">
        <f t="shared" si="27"/>
        <v>0</v>
      </c>
      <c r="Q125" s="137">
        <f t="shared" si="27"/>
        <v>0</v>
      </c>
      <c r="R125" s="137">
        <f t="shared" si="27"/>
        <v>0</v>
      </c>
      <c r="S125" s="137">
        <f t="shared" si="27"/>
        <v>0</v>
      </c>
      <c r="T125" s="137">
        <f t="shared" si="27"/>
        <v>0</v>
      </c>
      <c r="U125" s="137">
        <f t="shared" si="27"/>
        <v>0</v>
      </c>
      <c r="V125" s="137">
        <f t="shared" si="27"/>
        <v>0</v>
      </c>
      <c r="W125" s="137">
        <f t="shared" si="27"/>
        <v>0</v>
      </c>
      <c r="X125" s="137">
        <f t="shared" si="27"/>
        <v>0</v>
      </c>
      <c r="Y125" s="137">
        <f t="shared" si="27"/>
        <v>0</v>
      </c>
      <c r="Z125" s="137">
        <f t="shared" si="27"/>
        <v>0</v>
      </c>
      <c r="AA125" s="137">
        <f t="shared" si="27"/>
        <v>0</v>
      </c>
    </row>
    <row r="127" spans="2:27">
      <c r="B127" s="30" t="s">
        <v>290</v>
      </c>
      <c r="C127" s="29">
        <v>1</v>
      </c>
      <c r="D127" s="135">
        <f t="shared" ref="D127:AA127" si="28">C127+1</f>
        <v>2</v>
      </c>
      <c r="E127" s="135">
        <f t="shared" si="28"/>
        <v>3</v>
      </c>
      <c r="F127" s="135">
        <f t="shared" si="28"/>
        <v>4</v>
      </c>
      <c r="G127" s="135">
        <f t="shared" si="28"/>
        <v>5</v>
      </c>
      <c r="H127" s="135">
        <f t="shared" si="28"/>
        <v>6</v>
      </c>
      <c r="I127" s="135">
        <f t="shared" si="28"/>
        <v>7</v>
      </c>
      <c r="J127" s="135">
        <f t="shared" si="28"/>
        <v>8</v>
      </c>
      <c r="K127" s="135">
        <f t="shared" si="28"/>
        <v>9</v>
      </c>
      <c r="L127" s="135">
        <f t="shared" si="28"/>
        <v>10</v>
      </c>
      <c r="M127" s="135">
        <f t="shared" si="28"/>
        <v>11</v>
      </c>
      <c r="N127" s="135">
        <f t="shared" si="28"/>
        <v>12</v>
      </c>
      <c r="O127" s="135">
        <f t="shared" si="28"/>
        <v>13</v>
      </c>
      <c r="P127" s="135">
        <f t="shared" si="28"/>
        <v>14</v>
      </c>
      <c r="Q127" s="135">
        <f t="shared" si="28"/>
        <v>15</v>
      </c>
      <c r="R127" s="135">
        <f t="shared" si="28"/>
        <v>16</v>
      </c>
      <c r="S127" s="135">
        <f t="shared" si="28"/>
        <v>17</v>
      </c>
      <c r="T127" s="135">
        <f t="shared" si="28"/>
        <v>18</v>
      </c>
      <c r="U127" s="135">
        <f t="shared" si="28"/>
        <v>19</v>
      </c>
      <c r="V127" s="135">
        <f t="shared" si="28"/>
        <v>20</v>
      </c>
      <c r="W127" s="135">
        <f t="shared" si="28"/>
        <v>21</v>
      </c>
      <c r="X127" s="135">
        <f t="shared" si="28"/>
        <v>22</v>
      </c>
      <c r="Y127" s="135">
        <f t="shared" si="28"/>
        <v>23</v>
      </c>
      <c r="Z127" s="135">
        <f t="shared" si="28"/>
        <v>24</v>
      </c>
      <c r="AA127" s="135">
        <f t="shared" si="28"/>
        <v>25</v>
      </c>
    </row>
    <row r="128" spans="2:27">
      <c r="B128" s="29" t="s">
        <v>289</v>
      </c>
      <c r="C128" s="34">
        <f t="shared" ref="C128:AA128" si="29">C$61</f>
        <v>43466</v>
      </c>
      <c r="D128" s="34">
        <f t="shared" si="29"/>
        <v>43831</v>
      </c>
      <c r="E128" s="34">
        <f t="shared" si="29"/>
        <v>44197</v>
      </c>
      <c r="F128" s="34">
        <f t="shared" si="29"/>
        <v>44562</v>
      </c>
      <c r="G128" s="34">
        <f t="shared" si="29"/>
        <v>44927</v>
      </c>
      <c r="H128" s="34">
        <f t="shared" si="29"/>
        <v>45292</v>
      </c>
      <c r="I128" s="34">
        <f t="shared" si="29"/>
        <v>45658</v>
      </c>
      <c r="J128" s="34">
        <f t="shared" si="29"/>
        <v>46023</v>
      </c>
      <c r="K128" s="34">
        <f t="shared" si="29"/>
        <v>46388</v>
      </c>
      <c r="L128" s="34">
        <f t="shared" si="29"/>
        <v>46753</v>
      </c>
      <c r="M128" s="34">
        <f t="shared" si="29"/>
        <v>47119</v>
      </c>
      <c r="N128" s="34">
        <f t="shared" si="29"/>
        <v>47484</v>
      </c>
      <c r="O128" s="34">
        <f t="shared" si="29"/>
        <v>47849</v>
      </c>
      <c r="P128" s="34">
        <f t="shared" si="29"/>
        <v>48214</v>
      </c>
      <c r="Q128" s="34">
        <f t="shared" si="29"/>
        <v>48580</v>
      </c>
      <c r="R128" s="34">
        <f t="shared" si="29"/>
        <v>48945</v>
      </c>
      <c r="S128" s="34">
        <f t="shared" si="29"/>
        <v>49310</v>
      </c>
      <c r="T128" s="34">
        <f t="shared" si="29"/>
        <v>49675</v>
      </c>
      <c r="U128" s="34">
        <f t="shared" si="29"/>
        <v>50041</v>
      </c>
      <c r="V128" s="34">
        <f t="shared" si="29"/>
        <v>50406</v>
      </c>
      <c r="W128" s="34">
        <f t="shared" si="29"/>
        <v>50771</v>
      </c>
      <c r="X128" s="34">
        <f t="shared" si="29"/>
        <v>51136</v>
      </c>
      <c r="Y128" s="34">
        <f t="shared" si="29"/>
        <v>51502</v>
      </c>
      <c r="Z128" s="34">
        <f t="shared" si="29"/>
        <v>51867</v>
      </c>
      <c r="AA128" s="34">
        <f t="shared" si="29"/>
        <v>52232</v>
      </c>
    </row>
    <row r="129" spans="2:52">
      <c r="B129" s="28" t="s">
        <v>285</v>
      </c>
      <c r="C129" s="138">
        <f>'Baseline Cash Flow Projections'!C$17</f>
        <v>1</v>
      </c>
      <c r="D129" s="138">
        <f>'Baseline Cash Flow Projections'!D$17</f>
        <v>0</v>
      </c>
      <c r="E129" s="138">
        <f>'Baseline Cash Flow Projections'!E$17</f>
        <v>0</v>
      </c>
      <c r="F129" s="138">
        <f>'Baseline Cash Flow Projections'!F$17</f>
        <v>0</v>
      </c>
      <c r="G129" s="138">
        <f>'Baseline Cash Flow Projections'!G$17</f>
        <v>0</v>
      </c>
      <c r="H129" s="138">
        <f>'Baseline Cash Flow Projections'!H$17</f>
        <v>0</v>
      </c>
      <c r="I129" s="138">
        <f>'Baseline Cash Flow Projections'!I$17</f>
        <v>0</v>
      </c>
      <c r="J129" s="138">
        <f>'Baseline Cash Flow Projections'!J$17</f>
        <v>0</v>
      </c>
      <c r="K129" s="138">
        <f>'Baseline Cash Flow Projections'!K$17</f>
        <v>0</v>
      </c>
      <c r="L129" s="138">
        <f>'Baseline Cash Flow Projections'!L$17</f>
        <v>0</v>
      </c>
      <c r="M129" s="138">
        <f>'Baseline Cash Flow Projections'!M$17</f>
        <v>0</v>
      </c>
      <c r="N129" s="138">
        <f>'Baseline Cash Flow Projections'!N$17</f>
        <v>0</v>
      </c>
      <c r="O129" s="138">
        <f>'Baseline Cash Flow Projections'!O$17</f>
        <v>0</v>
      </c>
      <c r="P129" s="138">
        <f>'Baseline Cash Flow Projections'!P$17</f>
        <v>0</v>
      </c>
      <c r="Q129" s="138">
        <f>'Baseline Cash Flow Projections'!Q$17</f>
        <v>0</v>
      </c>
      <c r="R129" s="138">
        <f>'Baseline Cash Flow Projections'!R$17</f>
        <v>0</v>
      </c>
      <c r="S129" s="138">
        <f>'Baseline Cash Flow Projections'!S$17</f>
        <v>0</v>
      </c>
      <c r="T129" s="138">
        <f>'Baseline Cash Flow Projections'!T$17</f>
        <v>0</v>
      </c>
      <c r="U129" s="138">
        <f>'Baseline Cash Flow Projections'!U$17</f>
        <v>0</v>
      </c>
      <c r="V129" s="138">
        <f>'Baseline Cash Flow Projections'!V$17</f>
        <v>0</v>
      </c>
      <c r="W129" s="138">
        <f>'Baseline Cash Flow Projections'!W$17</f>
        <v>0</v>
      </c>
      <c r="X129" s="138">
        <f>'Baseline Cash Flow Projections'!X$17</f>
        <v>0</v>
      </c>
      <c r="Y129" s="138">
        <f>'Baseline Cash Flow Projections'!Y$17</f>
        <v>0</v>
      </c>
      <c r="Z129" s="138">
        <f>'Baseline Cash Flow Projections'!Z$17</f>
        <v>0</v>
      </c>
      <c r="AA129" s="138">
        <f>'Baseline Cash Flow Projections'!AA$17</f>
        <v>0</v>
      </c>
    </row>
    <row r="130" spans="2:52">
      <c r="B130" s="28" t="s">
        <v>286</v>
      </c>
      <c r="C130" s="138">
        <f>'Baseline Cash Flow Projections'!C$18</f>
        <v>1</v>
      </c>
      <c r="D130" s="138">
        <f>'Baseline Cash Flow Projections'!D$18</f>
        <v>0</v>
      </c>
      <c r="E130" s="138">
        <f>'Baseline Cash Flow Projections'!E$18</f>
        <v>0</v>
      </c>
      <c r="F130" s="138">
        <f>'Baseline Cash Flow Projections'!F$18</f>
        <v>0</v>
      </c>
      <c r="G130" s="138">
        <f>'Baseline Cash Flow Projections'!G$18</f>
        <v>0</v>
      </c>
      <c r="H130" s="138">
        <f>'Baseline Cash Flow Projections'!H$18</f>
        <v>0</v>
      </c>
      <c r="I130" s="138">
        <f>'Baseline Cash Flow Projections'!I$18</f>
        <v>0</v>
      </c>
      <c r="J130" s="138">
        <f>'Baseline Cash Flow Projections'!J$18</f>
        <v>0</v>
      </c>
      <c r="K130" s="138">
        <f>'Baseline Cash Flow Projections'!K$18</f>
        <v>0</v>
      </c>
      <c r="L130" s="138">
        <f>'Baseline Cash Flow Projections'!L$18</f>
        <v>0</v>
      </c>
      <c r="M130" s="138">
        <f>'Baseline Cash Flow Projections'!M$18</f>
        <v>0</v>
      </c>
      <c r="N130" s="138">
        <f>'Baseline Cash Flow Projections'!N$18</f>
        <v>0</v>
      </c>
      <c r="O130" s="138">
        <f>'Baseline Cash Flow Projections'!O$18</f>
        <v>0</v>
      </c>
      <c r="P130" s="138">
        <f>'Baseline Cash Flow Projections'!P$18</f>
        <v>0</v>
      </c>
      <c r="Q130" s="138">
        <f>'Baseline Cash Flow Projections'!Q$18</f>
        <v>0</v>
      </c>
      <c r="R130" s="138">
        <f>'Baseline Cash Flow Projections'!R$18</f>
        <v>0</v>
      </c>
      <c r="S130" s="138">
        <f>'Baseline Cash Flow Projections'!S$18</f>
        <v>0</v>
      </c>
      <c r="T130" s="138">
        <f>'Baseline Cash Flow Projections'!T$18</f>
        <v>0</v>
      </c>
      <c r="U130" s="138">
        <f>'Baseline Cash Flow Projections'!U$18</f>
        <v>0</v>
      </c>
      <c r="V130" s="138">
        <f>'Baseline Cash Flow Projections'!V$18</f>
        <v>0</v>
      </c>
      <c r="W130" s="138">
        <f>'Baseline Cash Flow Projections'!W$18</f>
        <v>0</v>
      </c>
      <c r="X130" s="138">
        <f>'Baseline Cash Flow Projections'!X$18</f>
        <v>0</v>
      </c>
      <c r="Y130" s="138">
        <f>'Baseline Cash Flow Projections'!Y$18</f>
        <v>0</v>
      </c>
      <c r="Z130" s="138">
        <f>'Baseline Cash Flow Projections'!Z$18</f>
        <v>0</v>
      </c>
      <c r="AA130" s="138">
        <f>'Baseline Cash Flow Projections'!AA$18</f>
        <v>0</v>
      </c>
    </row>
    <row r="131" spans="2:52">
      <c r="B131" s="28" t="s">
        <v>291</v>
      </c>
      <c r="C131" s="138">
        <f t="shared" ref="C131:AA131" si="30">SUM(C129:C130)</f>
        <v>2</v>
      </c>
      <c r="D131" s="138">
        <f t="shared" si="30"/>
        <v>0</v>
      </c>
      <c r="E131" s="138">
        <f t="shared" si="30"/>
        <v>0</v>
      </c>
      <c r="F131" s="138">
        <f t="shared" si="30"/>
        <v>0</v>
      </c>
      <c r="G131" s="138">
        <f t="shared" si="30"/>
        <v>0</v>
      </c>
      <c r="H131" s="138">
        <f t="shared" si="30"/>
        <v>0</v>
      </c>
      <c r="I131" s="138">
        <f t="shared" si="30"/>
        <v>0</v>
      </c>
      <c r="J131" s="138">
        <f t="shared" si="30"/>
        <v>0</v>
      </c>
      <c r="K131" s="138">
        <f t="shared" si="30"/>
        <v>0</v>
      </c>
      <c r="L131" s="138">
        <f t="shared" si="30"/>
        <v>0</v>
      </c>
      <c r="M131" s="138">
        <f t="shared" si="30"/>
        <v>0</v>
      </c>
      <c r="N131" s="138">
        <f t="shared" si="30"/>
        <v>0</v>
      </c>
      <c r="O131" s="138">
        <f t="shared" si="30"/>
        <v>0</v>
      </c>
      <c r="P131" s="138">
        <f t="shared" si="30"/>
        <v>0</v>
      </c>
      <c r="Q131" s="138">
        <f t="shared" si="30"/>
        <v>0</v>
      </c>
      <c r="R131" s="138">
        <f t="shared" si="30"/>
        <v>0</v>
      </c>
      <c r="S131" s="138">
        <f t="shared" si="30"/>
        <v>0</v>
      </c>
      <c r="T131" s="138">
        <f t="shared" si="30"/>
        <v>0</v>
      </c>
      <c r="U131" s="138">
        <f t="shared" si="30"/>
        <v>0</v>
      </c>
      <c r="V131" s="138">
        <f t="shared" si="30"/>
        <v>0</v>
      </c>
      <c r="W131" s="138">
        <f t="shared" si="30"/>
        <v>0</v>
      </c>
      <c r="X131" s="138">
        <f t="shared" si="30"/>
        <v>0</v>
      </c>
      <c r="Y131" s="138">
        <f t="shared" si="30"/>
        <v>0</v>
      </c>
      <c r="Z131" s="138">
        <f t="shared" si="30"/>
        <v>0</v>
      </c>
      <c r="AA131" s="138">
        <f t="shared" si="30"/>
        <v>0</v>
      </c>
    </row>
    <row r="133" spans="2:52">
      <c r="B133" s="30" t="s">
        <v>294</v>
      </c>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row>
    <row r="134" spans="2:52" s="26" customFormat="1">
      <c r="B134" s="80" t="s">
        <v>289</v>
      </c>
      <c r="C134" s="42">
        <f>C128</f>
        <v>43466</v>
      </c>
      <c r="D134" s="42">
        <f>C124</f>
        <v>43466</v>
      </c>
      <c r="E134" s="42">
        <f>D128</f>
        <v>43831</v>
      </c>
      <c r="F134" s="42">
        <f>D124</f>
        <v>44322.275000000001</v>
      </c>
      <c r="G134" s="42">
        <f>E128</f>
        <v>44197</v>
      </c>
      <c r="H134" s="42">
        <f>E124</f>
        <v>44687</v>
      </c>
      <c r="I134" s="42">
        <f>F128</f>
        <v>44562</v>
      </c>
      <c r="J134" s="42">
        <f>F124</f>
        <v>45052</v>
      </c>
      <c r="K134" s="42">
        <f>G128</f>
        <v>44927</v>
      </c>
      <c r="L134" s="42">
        <f>G124</f>
        <v>45418</v>
      </c>
      <c r="M134" s="42">
        <f>H128</f>
        <v>45292</v>
      </c>
      <c r="N134" s="42">
        <f>H124</f>
        <v>45783</v>
      </c>
      <c r="O134" s="42">
        <f>I128</f>
        <v>45658</v>
      </c>
      <c r="P134" s="42">
        <f>I124</f>
        <v>46148</v>
      </c>
      <c r="Q134" s="42">
        <f>J128</f>
        <v>46023</v>
      </c>
      <c r="R134" s="42">
        <f>J124</f>
        <v>46513</v>
      </c>
      <c r="S134" s="42">
        <f>K128</f>
        <v>46388</v>
      </c>
      <c r="T134" s="42">
        <f>K124</f>
        <v>46879</v>
      </c>
      <c r="U134" s="42">
        <f>L128</f>
        <v>46753</v>
      </c>
      <c r="V134" s="42">
        <f>L124</f>
        <v>47244</v>
      </c>
      <c r="W134" s="42">
        <f>M128</f>
        <v>47119</v>
      </c>
      <c r="X134" s="42">
        <f>M124</f>
        <v>47609</v>
      </c>
      <c r="Y134" s="42">
        <f>N128</f>
        <v>47484</v>
      </c>
      <c r="Z134" s="42">
        <f>N124</f>
        <v>47974</v>
      </c>
      <c r="AA134" s="42">
        <f>O128</f>
        <v>47849</v>
      </c>
      <c r="AB134" s="42">
        <f>O124</f>
        <v>48340</v>
      </c>
      <c r="AC134" s="42">
        <f>P128</f>
        <v>48214</v>
      </c>
      <c r="AD134" s="42">
        <f>P124</f>
        <v>48705</v>
      </c>
      <c r="AE134" s="42">
        <f>Q128</f>
        <v>48580</v>
      </c>
      <c r="AF134" s="42">
        <f>Q124</f>
        <v>49070</v>
      </c>
      <c r="AG134" s="42">
        <f>R128</f>
        <v>48945</v>
      </c>
      <c r="AH134" s="42">
        <f>R124</f>
        <v>49435</v>
      </c>
      <c r="AI134" s="42">
        <f>S128</f>
        <v>49310</v>
      </c>
      <c r="AJ134" s="42">
        <f>S124</f>
        <v>49801</v>
      </c>
      <c r="AK134" s="42">
        <f>T128</f>
        <v>49675</v>
      </c>
      <c r="AL134" s="42">
        <f>T124</f>
        <v>50166</v>
      </c>
      <c r="AM134" s="42">
        <f>U128</f>
        <v>50041</v>
      </c>
      <c r="AN134" s="42">
        <f>U124</f>
        <v>50531</v>
      </c>
      <c r="AO134" s="42">
        <f>V128</f>
        <v>50406</v>
      </c>
      <c r="AP134" s="42">
        <f>V124</f>
        <v>50896</v>
      </c>
      <c r="AQ134" s="42">
        <f>W128</f>
        <v>50771</v>
      </c>
      <c r="AR134" s="42">
        <f>W124</f>
        <v>51262</v>
      </c>
      <c r="AS134" s="42">
        <f>X128</f>
        <v>51136</v>
      </c>
      <c r="AT134" s="42">
        <f>X124</f>
        <v>51627</v>
      </c>
      <c r="AU134" s="42">
        <f>Y128</f>
        <v>51502</v>
      </c>
      <c r="AV134" s="42">
        <f>Y124</f>
        <v>51992</v>
      </c>
      <c r="AW134" s="42">
        <f>Z128</f>
        <v>51867</v>
      </c>
      <c r="AX134" s="42">
        <f>Z124</f>
        <v>52357</v>
      </c>
      <c r="AY134" s="42">
        <f>AA128</f>
        <v>52232</v>
      </c>
      <c r="AZ134" s="42">
        <f>AA124</f>
        <v>52723</v>
      </c>
    </row>
    <row r="135" spans="2:52">
      <c r="B135" s="28" t="s">
        <v>284</v>
      </c>
      <c r="C135" s="144">
        <v>0</v>
      </c>
      <c r="D135" s="143">
        <f>C125</f>
        <v>1</v>
      </c>
      <c r="E135" s="144">
        <v>0</v>
      </c>
      <c r="F135" s="143">
        <f>D125</f>
        <v>0</v>
      </c>
      <c r="G135" s="144">
        <v>0</v>
      </c>
      <c r="H135" s="143">
        <f>E125</f>
        <v>0</v>
      </c>
      <c r="I135" s="144">
        <v>0</v>
      </c>
      <c r="J135" s="143">
        <f>F125</f>
        <v>0</v>
      </c>
      <c r="K135" s="144">
        <v>0</v>
      </c>
      <c r="L135" s="143">
        <f>G125</f>
        <v>0</v>
      </c>
      <c r="M135" s="144">
        <v>0</v>
      </c>
      <c r="N135" s="143">
        <f>H125</f>
        <v>0</v>
      </c>
      <c r="O135" s="144">
        <v>0</v>
      </c>
      <c r="P135" s="143">
        <f>I125</f>
        <v>0</v>
      </c>
      <c r="Q135" s="144">
        <v>0</v>
      </c>
      <c r="R135" s="143">
        <f>J125</f>
        <v>0</v>
      </c>
      <c r="S135" s="144">
        <v>0</v>
      </c>
      <c r="T135" s="143">
        <f>K125</f>
        <v>0</v>
      </c>
      <c r="U135" s="144">
        <v>0</v>
      </c>
      <c r="V135" s="143">
        <f>L125</f>
        <v>0</v>
      </c>
      <c r="W135" s="144">
        <v>0</v>
      </c>
      <c r="X135" s="143">
        <f>M125</f>
        <v>0</v>
      </c>
      <c r="Y135" s="144">
        <v>0</v>
      </c>
      <c r="Z135" s="143">
        <f>N125</f>
        <v>0</v>
      </c>
      <c r="AA135" s="144">
        <v>0</v>
      </c>
      <c r="AB135" s="143">
        <f>O125</f>
        <v>0</v>
      </c>
      <c r="AC135" s="144">
        <v>0</v>
      </c>
      <c r="AD135" s="143">
        <f>P125</f>
        <v>0</v>
      </c>
      <c r="AE135" s="144">
        <v>0</v>
      </c>
      <c r="AF135" s="143">
        <f>Q125</f>
        <v>0</v>
      </c>
      <c r="AG135" s="144">
        <v>0</v>
      </c>
      <c r="AH135" s="143">
        <f>R125</f>
        <v>0</v>
      </c>
      <c r="AI135" s="144">
        <v>0</v>
      </c>
      <c r="AJ135" s="143">
        <f>S125</f>
        <v>0</v>
      </c>
      <c r="AK135" s="144">
        <v>0</v>
      </c>
      <c r="AL135" s="143">
        <f>T125</f>
        <v>0</v>
      </c>
      <c r="AM135" s="144">
        <v>0</v>
      </c>
      <c r="AN135" s="143">
        <f>U125</f>
        <v>0</v>
      </c>
      <c r="AO135" s="144">
        <v>0</v>
      </c>
      <c r="AP135" s="143">
        <f>V125</f>
        <v>0</v>
      </c>
      <c r="AQ135" s="144">
        <v>0</v>
      </c>
      <c r="AR135" s="143">
        <f>W125</f>
        <v>0</v>
      </c>
      <c r="AS135" s="144">
        <v>0</v>
      </c>
      <c r="AT135" s="143">
        <f>X125</f>
        <v>0</v>
      </c>
      <c r="AU135" s="144">
        <v>0</v>
      </c>
      <c r="AV135" s="143">
        <f>Y125</f>
        <v>0</v>
      </c>
      <c r="AW135" s="144">
        <v>0</v>
      </c>
      <c r="AX135" s="143">
        <f>Z125</f>
        <v>0</v>
      </c>
      <c r="AY135" s="144">
        <v>0</v>
      </c>
      <c r="AZ135" s="143">
        <f>AA125</f>
        <v>0</v>
      </c>
    </row>
    <row r="136" spans="2:52">
      <c r="B136" s="28" t="s">
        <v>291</v>
      </c>
      <c r="C136" s="143">
        <f>C131</f>
        <v>2</v>
      </c>
      <c r="D136" s="137">
        <v>0</v>
      </c>
      <c r="E136" s="143">
        <f>D131</f>
        <v>0</v>
      </c>
      <c r="F136" s="137">
        <v>0</v>
      </c>
      <c r="G136" s="143">
        <f>E131</f>
        <v>0</v>
      </c>
      <c r="H136" s="137">
        <v>0</v>
      </c>
      <c r="I136" s="143">
        <f>F131</f>
        <v>0</v>
      </c>
      <c r="J136" s="137">
        <v>0</v>
      </c>
      <c r="K136" s="143">
        <f>G131</f>
        <v>0</v>
      </c>
      <c r="L136" s="137">
        <v>0</v>
      </c>
      <c r="M136" s="143">
        <f>H131</f>
        <v>0</v>
      </c>
      <c r="N136" s="137">
        <v>0</v>
      </c>
      <c r="O136" s="143">
        <f>I131</f>
        <v>0</v>
      </c>
      <c r="P136" s="137">
        <v>0</v>
      </c>
      <c r="Q136" s="143">
        <f>J131</f>
        <v>0</v>
      </c>
      <c r="R136" s="137">
        <v>0</v>
      </c>
      <c r="S136" s="143">
        <f>K131</f>
        <v>0</v>
      </c>
      <c r="T136" s="137">
        <v>0</v>
      </c>
      <c r="U136" s="143">
        <f>L131</f>
        <v>0</v>
      </c>
      <c r="V136" s="137">
        <v>0</v>
      </c>
      <c r="W136" s="143">
        <f>M131</f>
        <v>0</v>
      </c>
      <c r="X136" s="137">
        <v>0</v>
      </c>
      <c r="Y136" s="143">
        <f>N131</f>
        <v>0</v>
      </c>
      <c r="Z136" s="137">
        <v>0</v>
      </c>
      <c r="AA136" s="143">
        <f>O131</f>
        <v>0</v>
      </c>
      <c r="AB136" s="137">
        <v>0</v>
      </c>
      <c r="AC136" s="143">
        <f>P131</f>
        <v>0</v>
      </c>
      <c r="AD136" s="137">
        <v>0</v>
      </c>
      <c r="AE136" s="143">
        <f>Q131</f>
        <v>0</v>
      </c>
      <c r="AF136" s="137">
        <v>0</v>
      </c>
      <c r="AG136" s="143">
        <f>R131</f>
        <v>0</v>
      </c>
      <c r="AH136" s="137">
        <v>0</v>
      </c>
      <c r="AI136" s="143">
        <f>S131</f>
        <v>0</v>
      </c>
      <c r="AJ136" s="137">
        <v>0</v>
      </c>
      <c r="AK136" s="143">
        <f>T131</f>
        <v>0</v>
      </c>
      <c r="AL136" s="137">
        <v>0</v>
      </c>
      <c r="AM136" s="143">
        <f>U131</f>
        <v>0</v>
      </c>
      <c r="AN136" s="137">
        <v>0</v>
      </c>
      <c r="AO136" s="143">
        <f>V131</f>
        <v>0</v>
      </c>
      <c r="AP136" s="137">
        <v>0</v>
      </c>
      <c r="AQ136" s="143">
        <f>W131</f>
        <v>0</v>
      </c>
      <c r="AR136" s="137">
        <v>0</v>
      </c>
      <c r="AS136" s="143">
        <f>X131</f>
        <v>0</v>
      </c>
      <c r="AT136" s="137">
        <v>0</v>
      </c>
      <c r="AU136" s="143">
        <f>Y131</f>
        <v>0</v>
      </c>
      <c r="AV136" s="137">
        <v>0</v>
      </c>
      <c r="AW136" s="143">
        <f>Z131</f>
        <v>0</v>
      </c>
      <c r="AX136" s="137">
        <v>0</v>
      </c>
      <c r="AY136" s="143">
        <f>AA131</f>
        <v>0</v>
      </c>
      <c r="AZ136" s="137">
        <v>0</v>
      </c>
    </row>
    <row r="137" spans="2:52">
      <c r="B137" s="28" t="s">
        <v>292</v>
      </c>
      <c r="C137" s="138">
        <f t="shared" ref="C137:AH137" si="31">C135-C136</f>
        <v>-2</v>
      </c>
      <c r="D137" s="138">
        <f t="shared" si="31"/>
        <v>1</v>
      </c>
      <c r="E137" s="138">
        <f t="shared" si="31"/>
        <v>0</v>
      </c>
      <c r="F137" s="138">
        <f t="shared" si="31"/>
        <v>0</v>
      </c>
      <c r="G137" s="138">
        <f t="shared" si="31"/>
        <v>0</v>
      </c>
      <c r="H137" s="138">
        <f t="shared" si="31"/>
        <v>0</v>
      </c>
      <c r="I137" s="138">
        <f t="shared" si="31"/>
        <v>0</v>
      </c>
      <c r="J137" s="138">
        <f t="shared" si="31"/>
        <v>0</v>
      </c>
      <c r="K137" s="138">
        <f t="shared" si="31"/>
        <v>0</v>
      </c>
      <c r="L137" s="138">
        <f t="shared" si="31"/>
        <v>0</v>
      </c>
      <c r="M137" s="138">
        <f t="shared" si="31"/>
        <v>0</v>
      </c>
      <c r="N137" s="138">
        <f t="shared" si="31"/>
        <v>0</v>
      </c>
      <c r="O137" s="138">
        <f t="shared" si="31"/>
        <v>0</v>
      </c>
      <c r="P137" s="138">
        <f t="shared" si="31"/>
        <v>0</v>
      </c>
      <c r="Q137" s="138">
        <f t="shared" si="31"/>
        <v>0</v>
      </c>
      <c r="R137" s="138">
        <f t="shared" si="31"/>
        <v>0</v>
      </c>
      <c r="S137" s="138">
        <f t="shared" si="31"/>
        <v>0</v>
      </c>
      <c r="T137" s="138">
        <f t="shared" si="31"/>
        <v>0</v>
      </c>
      <c r="U137" s="138">
        <f t="shared" si="31"/>
        <v>0</v>
      </c>
      <c r="V137" s="138">
        <f t="shared" si="31"/>
        <v>0</v>
      </c>
      <c r="W137" s="138">
        <f t="shared" si="31"/>
        <v>0</v>
      </c>
      <c r="X137" s="138">
        <f t="shared" si="31"/>
        <v>0</v>
      </c>
      <c r="Y137" s="138">
        <f t="shared" si="31"/>
        <v>0</v>
      </c>
      <c r="Z137" s="138">
        <f t="shared" si="31"/>
        <v>0</v>
      </c>
      <c r="AA137" s="138">
        <f t="shared" si="31"/>
        <v>0</v>
      </c>
      <c r="AB137" s="138">
        <f t="shared" si="31"/>
        <v>0</v>
      </c>
      <c r="AC137" s="138">
        <f t="shared" si="31"/>
        <v>0</v>
      </c>
      <c r="AD137" s="138">
        <f t="shared" si="31"/>
        <v>0</v>
      </c>
      <c r="AE137" s="138">
        <f t="shared" si="31"/>
        <v>0</v>
      </c>
      <c r="AF137" s="138">
        <f t="shared" si="31"/>
        <v>0</v>
      </c>
      <c r="AG137" s="138">
        <f t="shared" si="31"/>
        <v>0</v>
      </c>
      <c r="AH137" s="138">
        <f t="shared" si="31"/>
        <v>0</v>
      </c>
      <c r="AI137" s="138">
        <f t="shared" ref="AI137:AZ137" si="32">AI135-AI136</f>
        <v>0</v>
      </c>
      <c r="AJ137" s="138">
        <f t="shared" si="32"/>
        <v>0</v>
      </c>
      <c r="AK137" s="138">
        <f t="shared" si="32"/>
        <v>0</v>
      </c>
      <c r="AL137" s="138">
        <f t="shared" si="32"/>
        <v>0</v>
      </c>
      <c r="AM137" s="138">
        <f t="shared" si="32"/>
        <v>0</v>
      </c>
      <c r="AN137" s="138">
        <f t="shared" si="32"/>
        <v>0</v>
      </c>
      <c r="AO137" s="138">
        <f t="shared" si="32"/>
        <v>0</v>
      </c>
      <c r="AP137" s="138">
        <f t="shared" si="32"/>
        <v>0</v>
      </c>
      <c r="AQ137" s="138">
        <f t="shared" si="32"/>
        <v>0</v>
      </c>
      <c r="AR137" s="138">
        <f t="shared" si="32"/>
        <v>0</v>
      </c>
      <c r="AS137" s="138">
        <f t="shared" si="32"/>
        <v>0</v>
      </c>
      <c r="AT137" s="138">
        <f t="shared" si="32"/>
        <v>0</v>
      </c>
      <c r="AU137" s="138">
        <f t="shared" si="32"/>
        <v>0</v>
      </c>
      <c r="AV137" s="138">
        <f t="shared" si="32"/>
        <v>0</v>
      </c>
      <c r="AW137" s="138">
        <f t="shared" si="32"/>
        <v>0</v>
      </c>
      <c r="AX137" s="138">
        <f t="shared" si="32"/>
        <v>0</v>
      </c>
      <c r="AY137" s="138">
        <f t="shared" si="32"/>
        <v>0</v>
      </c>
      <c r="AZ137" s="138">
        <f t="shared" si="32"/>
        <v>0</v>
      </c>
    </row>
    <row r="139" spans="2:52">
      <c r="B139" s="36" t="s">
        <v>147</v>
      </c>
      <c r="C139" s="163">
        <f>XNPV('Model Parameters &amp; Inputs'!$C$8,C137:AZ137,C134:AZ134)</f>
        <v>-1</v>
      </c>
      <c r="D139" s="71"/>
      <c r="E139" s="104"/>
    </row>
    <row r="140" spans="2:52">
      <c r="B140" s="36" t="s">
        <v>159</v>
      </c>
      <c r="C140" s="37">
        <f>-($C$66-C139)/$C$66</f>
        <v>0</v>
      </c>
    </row>
    <row r="141" spans="2:52">
      <c r="B141" s="36" t="s">
        <v>160</v>
      </c>
      <c r="C141" s="163">
        <f>C139-$C$66</f>
        <v>0</v>
      </c>
    </row>
    <row r="143" spans="2:52" ht="18.5">
      <c r="B143" s="43" t="s">
        <v>295</v>
      </c>
      <c r="C143" s="165"/>
      <c r="D143" s="165"/>
      <c r="E143" s="165"/>
      <c r="F143" s="165"/>
      <c r="G143" s="165"/>
      <c r="H143" s="165"/>
      <c r="I143" s="165"/>
      <c r="J143" s="165"/>
      <c r="K143" s="165"/>
      <c r="L143" s="165"/>
      <c r="M143" s="165"/>
      <c r="N143" s="44"/>
    </row>
    <row r="145" spans="2:27">
      <c r="B145" s="30" t="s">
        <v>150</v>
      </c>
      <c r="C145" s="29">
        <f>'Baseline Cash Flow Projections'!C7</f>
        <v>1</v>
      </c>
      <c r="D145" s="29">
        <f>'Baseline Cash Flow Projections'!D7</f>
        <v>2</v>
      </c>
      <c r="E145" s="29">
        <f>'Baseline Cash Flow Projections'!E7</f>
        <v>3</v>
      </c>
      <c r="F145" s="29">
        <f>'Baseline Cash Flow Projections'!F7</f>
        <v>4</v>
      </c>
      <c r="G145" s="29">
        <f>'Baseline Cash Flow Projections'!G7</f>
        <v>5</v>
      </c>
      <c r="H145" s="29">
        <f>'Baseline Cash Flow Projections'!H7</f>
        <v>6</v>
      </c>
      <c r="I145" s="29">
        <f>'Baseline Cash Flow Projections'!I7</f>
        <v>7</v>
      </c>
      <c r="J145" s="29">
        <f>'Baseline Cash Flow Projections'!J7</f>
        <v>8</v>
      </c>
      <c r="K145" s="29">
        <f>'Baseline Cash Flow Projections'!K7</f>
        <v>9</v>
      </c>
      <c r="L145" s="29">
        <f>'Baseline Cash Flow Projections'!L7</f>
        <v>10</v>
      </c>
      <c r="M145" s="29">
        <f>'Baseline Cash Flow Projections'!M7</f>
        <v>11</v>
      </c>
      <c r="N145" s="29">
        <f>'Baseline Cash Flow Projections'!N7</f>
        <v>12</v>
      </c>
      <c r="O145" s="29">
        <f>'Baseline Cash Flow Projections'!O7</f>
        <v>13</v>
      </c>
      <c r="P145" s="29">
        <f>'Baseline Cash Flow Projections'!P7</f>
        <v>14</v>
      </c>
      <c r="Q145" s="29">
        <f>'Baseline Cash Flow Projections'!Q7</f>
        <v>15</v>
      </c>
      <c r="R145" s="29">
        <f>'Baseline Cash Flow Projections'!R7</f>
        <v>16</v>
      </c>
      <c r="S145" s="29">
        <f>'Baseline Cash Flow Projections'!S7</f>
        <v>17</v>
      </c>
      <c r="T145" s="29">
        <f>'Baseline Cash Flow Projections'!T7</f>
        <v>18</v>
      </c>
      <c r="U145" s="29">
        <f>'Baseline Cash Flow Projections'!U7</f>
        <v>19</v>
      </c>
      <c r="V145" s="29">
        <f>'Baseline Cash Flow Projections'!V7</f>
        <v>20</v>
      </c>
      <c r="W145" s="29">
        <f>'Baseline Cash Flow Projections'!W7</f>
        <v>21</v>
      </c>
      <c r="X145" s="29">
        <f>'Baseline Cash Flow Projections'!X7</f>
        <v>22</v>
      </c>
      <c r="Y145" s="29">
        <f>'Baseline Cash Flow Projections'!Y7</f>
        <v>23</v>
      </c>
      <c r="Z145" s="29">
        <f>'Baseline Cash Flow Projections'!Z7</f>
        <v>24</v>
      </c>
      <c r="AA145" s="29">
        <f>'Baseline Cash Flow Projections'!AA7</f>
        <v>25</v>
      </c>
    </row>
    <row r="146" spans="2:27">
      <c r="B146" s="28" t="s">
        <v>151</v>
      </c>
      <c r="C146" s="34">
        <f>'Baseline Cash Flow Projections'!C8</f>
        <v>43466</v>
      </c>
      <c r="D146" s="34">
        <f>'Baseline Cash Flow Projections'!D8</f>
        <v>43831</v>
      </c>
      <c r="E146" s="34">
        <f>'Baseline Cash Flow Projections'!E8</f>
        <v>44197</v>
      </c>
      <c r="F146" s="34">
        <f>'Baseline Cash Flow Projections'!F8</f>
        <v>44562</v>
      </c>
      <c r="G146" s="34">
        <f>'Baseline Cash Flow Projections'!G8</f>
        <v>44927</v>
      </c>
      <c r="H146" s="34">
        <f>'Baseline Cash Flow Projections'!H8</f>
        <v>45292</v>
      </c>
      <c r="I146" s="34">
        <f>'Baseline Cash Flow Projections'!I8</f>
        <v>45658</v>
      </c>
      <c r="J146" s="34">
        <f>'Baseline Cash Flow Projections'!J8</f>
        <v>46023</v>
      </c>
      <c r="K146" s="34">
        <f>'Baseline Cash Flow Projections'!K8</f>
        <v>46388</v>
      </c>
      <c r="L146" s="34">
        <f>'Baseline Cash Flow Projections'!L8</f>
        <v>46753</v>
      </c>
      <c r="M146" s="34">
        <f>'Baseline Cash Flow Projections'!M8</f>
        <v>47119</v>
      </c>
      <c r="N146" s="34">
        <f>'Baseline Cash Flow Projections'!N8</f>
        <v>47484</v>
      </c>
      <c r="O146" s="34">
        <f>'Baseline Cash Flow Projections'!O8</f>
        <v>47849</v>
      </c>
      <c r="P146" s="34">
        <f>'Baseline Cash Flow Projections'!P8</f>
        <v>48214</v>
      </c>
      <c r="Q146" s="34">
        <f>'Baseline Cash Flow Projections'!Q8</f>
        <v>48580</v>
      </c>
      <c r="R146" s="34">
        <f>'Baseline Cash Flow Projections'!R8</f>
        <v>48945</v>
      </c>
      <c r="S146" s="34">
        <f>'Baseline Cash Flow Projections'!S8</f>
        <v>49310</v>
      </c>
      <c r="T146" s="34">
        <f>'Baseline Cash Flow Projections'!T8</f>
        <v>49675</v>
      </c>
      <c r="U146" s="34">
        <f>'Baseline Cash Flow Projections'!U8</f>
        <v>50041</v>
      </c>
      <c r="V146" s="34">
        <f>'Baseline Cash Flow Projections'!V8</f>
        <v>50406</v>
      </c>
      <c r="W146" s="34">
        <f>'Baseline Cash Flow Projections'!W8</f>
        <v>50771</v>
      </c>
      <c r="X146" s="34">
        <f>'Baseline Cash Flow Projections'!X8</f>
        <v>51136</v>
      </c>
      <c r="Y146" s="34">
        <f>'Baseline Cash Flow Projections'!Y8</f>
        <v>51502</v>
      </c>
      <c r="Z146" s="34">
        <f>'Baseline Cash Flow Projections'!Z8</f>
        <v>51867</v>
      </c>
      <c r="AA146" s="34">
        <f>'Baseline Cash Flow Projections'!AA8</f>
        <v>52232</v>
      </c>
    </row>
    <row r="147" spans="2:27">
      <c r="B147" s="28" t="str">
        <f>'Baseline Cash Flow Projections'!B22</f>
        <v>Total REVENUE</v>
      </c>
      <c r="C147" s="138">
        <f>'Baseline Cash Flow Projections'!C22</f>
        <v>1</v>
      </c>
      <c r="D147" s="138">
        <f>'Baseline Cash Flow Projections'!D22</f>
        <v>0</v>
      </c>
      <c r="E147" s="138">
        <f>'Baseline Cash Flow Projections'!E22</f>
        <v>0</v>
      </c>
      <c r="F147" s="138">
        <f>'Baseline Cash Flow Projections'!F22</f>
        <v>0</v>
      </c>
      <c r="G147" s="138">
        <f>'Baseline Cash Flow Projections'!G22</f>
        <v>0</v>
      </c>
      <c r="H147" s="138">
        <f>'Baseline Cash Flow Projections'!H22</f>
        <v>0</v>
      </c>
      <c r="I147" s="138">
        <f>'Baseline Cash Flow Projections'!I22</f>
        <v>0</v>
      </c>
      <c r="J147" s="138">
        <f>'Baseline Cash Flow Projections'!J22</f>
        <v>0</v>
      </c>
      <c r="K147" s="138">
        <f>'Baseline Cash Flow Projections'!K22</f>
        <v>0</v>
      </c>
      <c r="L147" s="138">
        <f>'Baseline Cash Flow Projections'!L22</f>
        <v>0</v>
      </c>
      <c r="M147" s="138">
        <f>'Baseline Cash Flow Projections'!M22</f>
        <v>0</v>
      </c>
      <c r="N147" s="138">
        <f>'Baseline Cash Flow Projections'!N22</f>
        <v>0</v>
      </c>
      <c r="O147" s="138">
        <f>'Baseline Cash Flow Projections'!O22</f>
        <v>0</v>
      </c>
      <c r="P147" s="138">
        <f>'Baseline Cash Flow Projections'!P22</f>
        <v>0</v>
      </c>
      <c r="Q147" s="138">
        <f>'Baseline Cash Flow Projections'!Q22</f>
        <v>0</v>
      </c>
      <c r="R147" s="138">
        <f>'Baseline Cash Flow Projections'!R22</f>
        <v>0</v>
      </c>
      <c r="S147" s="138">
        <f>'Baseline Cash Flow Projections'!S22</f>
        <v>0</v>
      </c>
      <c r="T147" s="138">
        <f>'Baseline Cash Flow Projections'!T22</f>
        <v>0</v>
      </c>
      <c r="U147" s="138">
        <f>'Baseline Cash Flow Projections'!U22</f>
        <v>0</v>
      </c>
      <c r="V147" s="138">
        <f>'Baseline Cash Flow Projections'!V22</f>
        <v>0</v>
      </c>
      <c r="W147" s="138">
        <f>'Baseline Cash Flow Projections'!W22</f>
        <v>0</v>
      </c>
      <c r="X147" s="138">
        <f>'Baseline Cash Flow Projections'!X22</f>
        <v>0</v>
      </c>
      <c r="Y147" s="138">
        <f>'Baseline Cash Flow Projections'!Y22</f>
        <v>0</v>
      </c>
      <c r="Z147" s="138">
        <f>'Baseline Cash Flow Projections'!Z22</f>
        <v>0</v>
      </c>
      <c r="AA147" s="138">
        <f>'Baseline Cash Flow Projections'!AA22</f>
        <v>0</v>
      </c>
    </row>
    <row r="148" spans="2:27">
      <c r="B148" s="28" t="str">
        <f>'Baseline Cash Flow Projections'!B23</f>
        <v>Total EXPENSES</v>
      </c>
      <c r="C148" s="138">
        <f>'Baseline Cash Flow Projections'!C23</f>
        <v>2</v>
      </c>
      <c r="D148" s="138">
        <f>'Baseline Cash Flow Projections'!D23</f>
        <v>0</v>
      </c>
      <c r="E148" s="138">
        <f>'Baseline Cash Flow Projections'!E23</f>
        <v>0</v>
      </c>
      <c r="F148" s="138">
        <f>'Baseline Cash Flow Projections'!F23</f>
        <v>0</v>
      </c>
      <c r="G148" s="138">
        <f>'Baseline Cash Flow Projections'!G23</f>
        <v>0</v>
      </c>
      <c r="H148" s="138">
        <f>'Baseline Cash Flow Projections'!H23</f>
        <v>0</v>
      </c>
      <c r="I148" s="138">
        <f>'Baseline Cash Flow Projections'!I23</f>
        <v>0</v>
      </c>
      <c r="J148" s="138">
        <f>'Baseline Cash Flow Projections'!J23</f>
        <v>0</v>
      </c>
      <c r="K148" s="138">
        <f>'Baseline Cash Flow Projections'!K23</f>
        <v>0</v>
      </c>
      <c r="L148" s="138">
        <f>'Baseline Cash Flow Projections'!L23</f>
        <v>0</v>
      </c>
      <c r="M148" s="138">
        <f>'Baseline Cash Flow Projections'!M23</f>
        <v>0</v>
      </c>
      <c r="N148" s="138">
        <f>'Baseline Cash Flow Projections'!N23</f>
        <v>0</v>
      </c>
      <c r="O148" s="138">
        <f>'Baseline Cash Flow Projections'!O23</f>
        <v>0</v>
      </c>
      <c r="P148" s="138">
        <f>'Baseline Cash Flow Projections'!P23</f>
        <v>0</v>
      </c>
      <c r="Q148" s="138">
        <f>'Baseline Cash Flow Projections'!Q23</f>
        <v>0</v>
      </c>
      <c r="R148" s="138">
        <f>'Baseline Cash Flow Projections'!R23</f>
        <v>0</v>
      </c>
      <c r="S148" s="138">
        <f>'Baseline Cash Flow Projections'!S23</f>
        <v>0</v>
      </c>
      <c r="T148" s="138">
        <f>'Baseline Cash Flow Projections'!T23</f>
        <v>0</v>
      </c>
      <c r="U148" s="138">
        <f>'Baseline Cash Flow Projections'!U23</f>
        <v>0</v>
      </c>
      <c r="V148" s="138">
        <f>'Baseline Cash Flow Projections'!V23</f>
        <v>0</v>
      </c>
      <c r="W148" s="138">
        <f>'Baseline Cash Flow Projections'!W23</f>
        <v>0</v>
      </c>
      <c r="X148" s="138">
        <f>'Baseline Cash Flow Projections'!X23</f>
        <v>0</v>
      </c>
      <c r="Y148" s="138">
        <f>'Baseline Cash Flow Projections'!Y23</f>
        <v>0</v>
      </c>
      <c r="Z148" s="138">
        <f>'Baseline Cash Flow Projections'!Z23</f>
        <v>0</v>
      </c>
      <c r="AA148" s="138">
        <f>'Baseline Cash Flow Projections'!AA23</f>
        <v>0</v>
      </c>
    </row>
    <row r="149" spans="2:27">
      <c r="B149" s="28" t="str">
        <f>'Baseline Cash Flow Projections'!B24</f>
        <v>EBITDA</v>
      </c>
      <c r="C149" s="138">
        <f>'Baseline Cash Flow Projections'!C24</f>
        <v>-1</v>
      </c>
      <c r="D149" s="138">
        <f>'Baseline Cash Flow Projections'!D24</f>
        <v>0</v>
      </c>
      <c r="E149" s="138">
        <f>'Baseline Cash Flow Projections'!E24</f>
        <v>0</v>
      </c>
      <c r="F149" s="138">
        <f>'Baseline Cash Flow Projections'!F24</f>
        <v>0</v>
      </c>
      <c r="G149" s="138">
        <f>'Baseline Cash Flow Projections'!G24</f>
        <v>0</v>
      </c>
      <c r="H149" s="138">
        <f>'Baseline Cash Flow Projections'!H24</f>
        <v>0</v>
      </c>
      <c r="I149" s="138">
        <f>'Baseline Cash Flow Projections'!I24</f>
        <v>0</v>
      </c>
      <c r="J149" s="138">
        <f>'Baseline Cash Flow Projections'!J24</f>
        <v>0</v>
      </c>
      <c r="K149" s="138">
        <f>'Baseline Cash Flow Projections'!K24</f>
        <v>0</v>
      </c>
      <c r="L149" s="138">
        <f>'Baseline Cash Flow Projections'!L24</f>
        <v>0</v>
      </c>
      <c r="M149" s="138">
        <f>'Baseline Cash Flow Projections'!M24</f>
        <v>0</v>
      </c>
      <c r="N149" s="138">
        <f>'Baseline Cash Flow Projections'!N24</f>
        <v>0</v>
      </c>
      <c r="O149" s="138">
        <f>'Baseline Cash Flow Projections'!O24</f>
        <v>0</v>
      </c>
      <c r="P149" s="138">
        <f>'Baseline Cash Flow Projections'!P24</f>
        <v>0</v>
      </c>
      <c r="Q149" s="138">
        <f>'Baseline Cash Flow Projections'!Q24</f>
        <v>0</v>
      </c>
      <c r="R149" s="138">
        <f>'Baseline Cash Flow Projections'!R24</f>
        <v>0</v>
      </c>
      <c r="S149" s="138">
        <f>'Baseline Cash Flow Projections'!S24</f>
        <v>0</v>
      </c>
      <c r="T149" s="138">
        <f>'Baseline Cash Flow Projections'!T24</f>
        <v>0</v>
      </c>
      <c r="U149" s="138">
        <f>'Baseline Cash Flow Projections'!U24</f>
        <v>0</v>
      </c>
      <c r="V149" s="138">
        <f>'Baseline Cash Flow Projections'!V24</f>
        <v>0</v>
      </c>
      <c r="W149" s="138">
        <f>'Baseline Cash Flow Projections'!W24</f>
        <v>0</v>
      </c>
      <c r="X149" s="138">
        <f>'Baseline Cash Flow Projections'!X24</f>
        <v>0</v>
      </c>
      <c r="Y149" s="138">
        <f>'Baseline Cash Flow Projections'!Y24</f>
        <v>0</v>
      </c>
      <c r="Z149" s="138">
        <f>'Baseline Cash Flow Projections'!Z24</f>
        <v>0</v>
      </c>
      <c r="AA149" s="138">
        <f>'Baseline Cash Flow Projections'!AA24</f>
        <v>0</v>
      </c>
    </row>
    <row r="151" spans="2:27">
      <c r="B151" s="36" t="s">
        <v>147</v>
      </c>
      <c r="C151" s="163">
        <f>'Baseline Cash Flow Projections'!E5</f>
        <v>-1</v>
      </c>
      <c r="D151" s="122"/>
      <c r="G151" t="s">
        <v>296</v>
      </c>
    </row>
    <row r="152" spans="2:27">
      <c r="G152" t="s">
        <v>296</v>
      </c>
    </row>
    <row r="153" spans="2:27">
      <c r="B153" s="100" t="s">
        <v>183</v>
      </c>
      <c r="C153" s="101"/>
      <c r="D153" s="101"/>
      <c r="E153" s="101"/>
      <c r="F153" s="101"/>
      <c r="G153" s="101" t="s">
        <v>296</v>
      </c>
      <c r="H153" s="101"/>
      <c r="I153" s="101"/>
      <c r="J153" s="101"/>
      <c r="K153" s="101"/>
      <c r="L153" s="101"/>
      <c r="M153" s="101"/>
      <c r="N153" s="101"/>
      <c r="O153" s="101"/>
      <c r="P153" s="101" t="s">
        <v>296</v>
      </c>
      <c r="Q153" s="101"/>
      <c r="R153" s="101"/>
      <c r="S153" s="101"/>
      <c r="T153" s="101"/>
      <c r="U153" s="101"/>
      <c r="V153" s="101"/>
      <c r="W153" s="101"/>
      <c r="X153" s="101"/>
      <c r="Y153" s="101"/>
      <c r="Z153" s="101"/>
      <c r="AA153" s="101"/>
    </row>
    <row r="154" spans="2:27">
      <c r="E154" t="s">
        <v>296</v>
      </c>
      <c r="F154" t="s">
        <v>296</v>
      </c>
      <c r="G154" t="s">
        <v>296</v>
      </c>
    </row>
    <row r="155" spans="2:27">
      <c r="B155" s="29" t="s">
        <v>158</v>
      </c>
      <c r="C155" s="102">
        <f>C30</f>
        <v>67.08</v>
      </c>
      <c r="D155" s="122"/>
      <c r="E155" s="130" t="s">
        <v>296</v>
      </c>
      <c r="F155" t="s">
        <v>296</v>
      </c>
      <c r="G155" t="s">
        <v>296</v>
      </c>
    </row>
    <row r="156" spans="2:27">
      <c r="C156" t="s">
        <v>296</v>
      </c>
      <c r="E156" t="s">
        <v>296</v>
      </c>
      <c r="F156" t="s">
        <v>296</v>
      </c>
      <c r="G156" t="s">
        <v>296</v>
      </c>
    </row>
    <row r="157" spans="2:27">
      <c r="B157" s="30" t="s">
        <v>288</v>
      </c>
      <c r="C157" s="135">
        <v>1</v>
      </c>
      <c r="D157" s="135">
        <f t="shared" ref="D157:AA157" si="33">C157+1</f>
        <v>2</v>
      </c>
      <c r="E157" s="135">
        <f t="shared" si="33"/>
        <v>3</v>
      </c>
      <c r="F157" s="135">
        <f t="shared" si="33"/>
        <v>4</v>
      </c>
      <c r="G157" s="135">
        <f t="shared" si="33"/>
        <v>5</v>
      </c>
      <c r="H157" s="135">
        <f t="shared" si="33"/>
        <v>6</v>
      </c>
      <c r="I157" s="135">
        <f t="shared" si="33"/>
        <v>7</v>
      </c>
      <c r="J157" s="135">
        <f t="shared" si="33"/>
        <v>8</v>
      </c>
      <c r="K157" s="135">
        <f t="shared" si="33"/>
        <v>9</v>
      </c>
      <c r="L157" s="135">
        <f t="shared" si="33"/>
        <v>10</v>
      </c>
      <c r="M157" s="135">
        <f t="shared" si="33"/>
        <v>11</v>
      </c>
      <c r="N157" s="135">
        <f t="shared" si="33"/>
        <v>12</v>
      </c>
      <c r="O157" s="135">
        <f t="shared" si="33"/>
        <v>13</v>
      </c>
      <c r="P157" s="135">
        <f t="shared" si="33"/>
        <v>14</v>
      </c>
      <c r="Q157" s="135">
        <f t="shared" si="33"/>
        <v>15</v>
      </c>
      <c r="R157" s="135">
        <f t="shared" si="33"/>
        <v>16</v>
      </c>
      <c r="S157" s="135">
        <f t="shared" si="33"/>
        <v>17</v>
      </c>
      <c r="T157" s="135">
        <f t="shared" si="33"/>
        <v>18</v>
      </c>
      <c r="U157" s="135">
        <f t="shared" si="33"/>
        <v>19</v>
      </c>
      <c r="V157" s="135">
        <f t="shared" si="33"/>
        <v>20</v>
      </c>
      <c r="W157" s="135">
        <f t="shared" si="33"/>
        <v>21</v>
      </c>
      <c r="X157" s="135">
        <f t="shared" si="33"/>
        <v>22</v>
      </c>
      <c r="Y157" s="135">
        <f t="shared" si="33"/>
        <v>23</v>
      </c>
      <c r="Z157" s="135">
        <f t="shared" si="33"/>
        <v>24</v>
      </c>
      <c r="AA157" s="135">
        <f t="shared" si="33"/>
        <v>25</v>
      </c>
    </row>
    <row r="158" spans="2:27">
      <c r="B158" s="29" t="s">
        <v>293</v>
      </c>
      <c r="C158" s="141">
        <f t="shared" ref="C158:AA158" si="34">$C$155/25</f>
        <v>2.6831999999999998</v>
      </c>
      <c r="D158" s="141">
        <f t="shared" si="34"/>
        <v>2.6831999999999998</v>
      </c>
      <c r="E158" s="141">
        <f t="shared" si="34"/>
        <v>2.6831999999999998</v>
      </c>
      <c r="F158" s="141">
        <f t="shared" si="34"/>
        <v>2.6831999999999998</v>
      </c>
      <c r="G158" s="141">
        <f t="shared" si="34"/>
        <v>2.6831999999999998</v>
      </c>
      <c r="H158" s="141">
        <f t="shared" si="34"/>
        <v>2.6831999999999998</v>
      </c>
      <c r="I158" s="141">
        <f t="shared" si="34"/>
        <v>2.6831999999999998</v>
      </c>
      <c r="J158" s="141">
        <f t="shared" si="34"/>
        <v>2.6831999999999998</v>
      </c>
      <c r="K158" s="141">
        <f t="shared" si="34"/>
        <v>2.6831999999999998</v>
      </c>
      <c r="L158" s="141">
        <f t="shared" si="34"/>
        <v>2.6831999999999998</v>
      </c>
      <c r="M158" s="141">
        <f t="shared" si="34"/>
        <v>2.6831999999999998</v>
      </c>
      <c r="N158" s="141">
        <f t="shared" si="34"/>
        <v>2.6831999999999998</v>
      </c>
      <c r="O158" s="141">
        <f t="shared" si="34"/>
        <v>2.6831999999999998</v>
      </c>
      <c r="P158" s="141">
        <f t="shared" si="34"/>
        <v>2.6831999999999998</v>
      </c>
      <c r="Q158" s="141">
        <f t="shared" si="34"/>
        <v>2.6831999999999998</v>
      </c>
      <c r="R158" s="141">
        <f t="shared" si="34"/>
        <v>2.6831999999999998</v>
      </c>
      <c r="S158" s="141">
        <f t="shared" si="34"/>
        <v>2.6831999999999998</v>
      </c>
      <c r="T158" s="141">
        <f t="shared" si="34"/>
        <v>2.6831999999999998</v>
      </c>
      <c r="U158" s="141">
        <f t="shared" si="34"/>
        <v>2.6831999999999998</v>
      </c>
      <c r="V158" s="141">
        <f t="shared" si="34"/>
        <v>2.6831999999999998</v>
      </c>
      <c r="W158" s="141">
        <f t="shared" si="34"/>
        <v>2.6831999999999998</v>
      </c>
      <c r="X158" s="141">
        <f t="shared" si="34"/>
        <v>2.6831999999999998</v>
      </c>
      <c r="Y158" s="141">
        <f t="shared" si="34"/>
        <v>2.6831999999999998</v>
      </c>
      <c r="Z158" s="141">
        <f t="shared" si="34"/>
        <v>2.6831999999999998</v>
      </c>
      <c r="AA158" s="141">
        <f t="shared" si="34"/>
        <v>2.6831999999999998</v>
      </c>
    </row>
    <row r="159" spans="2:27">
      <c r="B159" s="28" t="s">
        <v>289</v>
      </c>
      <c r="C159" s="34">
        <f>$C$146</f>
        <v>43466</v>
      </c>
      <c r="D159" s="34">
        <f t="shared" ref="D159:AA159" si="35">(DATE(YEAR(C159)+1,MONTH(C159),DAY(C159)))+C158</f>
        <v>43833.683199999999</v>
      </c>
      <c r="E159" s="34">
        <f t="shared" si="35"/>
        <v>44201.683199999999</v>
      </c>
      <c r="F159" s="34">
        <f t="shared" si="35"/>
        <v>44568.683199999999</v>
      </c>
      <c r="G159" s="34">
        <f t="shared" si="35"/>
        <v>44935.683199999999</v>
      </c>
      <c r="H159" s="34">
        <f t="shared" si="35"/>
        <v>45302.683199999999</v>
      </c>
      <c r="I159" s="34">
        <f t="shared" si="35"/>
        <v>45670.683199999999</v>
      </c>
      <c r="J159" s="34">
        <f t="shared" si="35"/>
        <v>46037.683199999999</v>
      </c>
      <c r="K159" s="34">
        <f t="shared" si="35"/>
        <v>46404.683199999999</v>
      </c>
      <c r="L159" s="34">
        <f t="shared" si="35"/>
        <v>46771.683199999999</v>
      </c>
      <c r="M159" s="34">
        <f t="shared" si="35"/>
        <v>47139.683199999999</v>
      </c>
      <c r="N159" s="34">
        <f t="shared" si="35"/>
        <v>47506.683199999999</v>
      </c>
      <c r="O159" s="34">
        <f t="shared" si="35"/>
        <v>47873.683199999999</v>
      </c>
      <c r="P159" s="34">
        <f t="shared" si="35"/>
        <v>48240.683199999999</v>
      </c>
      <c r="Q159" s="34">
        <f t="shared" si="35"/>
        <v>48608.683199999999</v>
      </c>
      <c r="R159" s="34">
        <f t="shared" si="35"/>
        <v>48975.683199999999</v>
      </c>
      <c r="S159" s="34">
        <f t="shared" si="35"/>
        <v>49342.683199999999</v>
      </c>
      <c r="T159" s="34">
        <f t="shared" si="35"/>
        <v>49709.683199999999</v>
      </c>
      <c r="U159" s="34">
        <f t="shared" si="35"/>
        <v>50077.683199999999</v>
      </c>
      <c r="V159" s="34">
        <f t="shared" si="35"/>
        <v>50444.683199999999</v>
      </c>
      <c r="W159" s="34">
        <f t="shared" si="35"/>
        <v>50811.683199999999</v>
      </c>
      <c r="X159" s="34">
        <f t="shared" si="35"/>
        <v>51178.683199999999</v>
      </c>
      <c r="Y159" s="34">
        <f t="shared" si="35"/>
        <v>51546.683199999999</v>
      </c>
      <c r="Z159" s="34">
        <f t="shared" si="35"/>
        <v>51913.683199999999</v>
      </c>
      <c r="AA159" s="34">
        <f t="shared" si="35"/>
        <v>52280.683199999999</v>
      </c>
    </row>
    <row r="160" spans="2:27">
      <c r="B160" s="28" t="s">
        <v>284</v>
      </c>
      <c r="C160" s="137">
        <f t="shared" ref="C160:AA160" si="36">C$147</f>
        <v>1</v>
      </c>
      <c r="D160" s="137">
        <f t="shared" si="36"/>
        <v>0</v>
      </c>
      <c r="E160" s="137">
        <f t="shared" si="36"/>
        <v>0</v>
      </c>
      <c r="F160" s="137">
        <f t="shared" si="36"/>
        <v>0</v>
      </c>
      <c r="G160" s="137">
        <f t="shared" si="36"/>
        <v>0</v>
      </c>
      <c r="H160" s="137">
        <f t="shared" si="36"/>
        <v>0</v>
      </c>
      <c r="I160" s="137">
        <f t="shared" si="36"/>
        <v>0</v>
      </c>
      <c r="J160" s="137">
        <f t="shared" si="36"/>
        <v>0</v>
      </c>
      <c r="K160" s="137">
        <f t="shared" si="36"/>
        <v>0</v>
      </c>
      <c r="L160" s="137">
        <f t="shared" si="36"/>
        <v>0</v>
      </c>
      <c r="M160" s="137">
        <f t="shared" si="36"/>
        <v>0</v>
      </c>
      <c r="N160" s="137">
        <f t="shared" si="36"/>
        <v>0</v>
      </c>
      <c r="O160" s="137">
        <f t="shared" si="36"/>
        <v>0</v>
      </c>
      <c r="P160" s="137">
        <f t="shared" si="36"/>
        <v>0</v>
      </c>
      <c r="Q160" s="137">
        <f t="shared" si="36"/>
        <v>0</v>
      </c>
      <c r="R160" s="137">
        <f t="shared" si="36"/>
        <v>0</v>
      </c>
      <c r="S160" s="137">
        <f t="shared" si="36"/>
        <v>0</v>
      </c>
      <c r="T160" s="137">
        <f t="shared" si="36"/>
        <v>0</v>
      </c>
      <c r="U160" s="137">
        <f t="shared" si="36"/>
        <v>0</v>
      </c>
      <c r="V160" s="137">
        <f t="shared" si="36"/>
        <v>0</v>
      </c>
      <c r="W160" s="137">
        <f t="shared" si="36"/>
        <v>0</v>
      </c>
      <c r="X160" s="137">
        <f t="shared" si="36"/>
        <v>0</v>
      </c>
      <c r="Y160" s="137">
        <f t="shared" si="36"/>
        <v>0</v>
      </c>
      <c r="Z160" s="137">
        <f t="shared" si="36"/>
        <v>0</v>
      </c>
      <c r="AA160" s="137">
        <f t="shared" si="36"/>
        <v>0</v>
      </c>
    </row>
    <row r="162" spans="2:52">
      <c r="B162" s="30" t="s">
        <v>290</v>
      </c>
      <c r="C162" s="29">
        <v>1</v>
      </c>
      <c r="D162" s="135">
        <f t="shared" ref="D162:AA162" si="37">C162+1</f>
        <v>2</v>
      </c>
      <c r="E162" s="135">
        <f t="shared" si="37"/>
        <v>3</v>
      </c>
      <c r="F162" s="135">
        <f t="shared" si="37"/>
        <v>4</v>
      </c>
      <c r="G162" s="135">
        <f t="shared" si="37"/>
        <v>5</v>
      </c>
      <c r="H162" s="135">
        <f t="shared" si="37"/>
        <v>6</v>
      </c>
      <c r="I162" s="135">
        <f t="shared" si="37"/>
        <v>7</v>
      </c>
      <c r="J162" s="135">
        <f t="shared" si="37"/>
        <v>8</v>
      </c>
      <c r="K162" s="135">
        <f t="shared" si="37"/>
        <v>9</v>
      </c>
      <c r="L162" s="135">
        <f t="shared" si="37"/>
        <v>10</v>
      </c>
      <c r="M162" s="135">
        <f t="shared" si="37"/>
        <v>11</v>
      </c>
      <c r="N162" s="135">
        <f t="shared" si="37"/>
        <v>12</v>
      </c>
      <c r="O162" s="135">
        <f t="shared" si="37"/>
        <v>13</v>
      </c>
      <c r="P162" s="135">
        <f t="shared" si="37"/>
        <v>14</v>
      </c>
      <c r="Q162" s="135">
        <f t="shared" si="37"/>
        <v>15</v>
      </c>
      <c r="R162" s="135">
        <f t="shared" si="37"/>
        <v>16</v>
      </c>
      <c r="S162" s="135">
        <f t="shared" si="37"/>
        <v>17</v>
      </c>
      <c r="T162" s="135">
        <f t="shared" si="37"/>
        <v>18</v>
      </c>
      <c r="U162" s="135">
        <f t="shared" si="37"/>
        <v>19</v>
      </c>
      <c r="V162" s="135">
        <f t="shared" si="37"/>
        <v>20</v>
      </c>
      <c r="W162" s="135">
        <f t="shared" si="37"/>
        <v>21</v>
      </c>
      <c r="X162" s="135">
        <f t="shared" si="37"/>
        <v>22</v>
      </c>
      <c r="Y162" s="135">
        <f t="shared" si="37"/>
        <v>23</v>
      </c>
      <c r="Z162" s="135">
        <f t="shared" si="37"/>
        <v>24</v>
      </c>
      <c r="AA162" s="135">
        <f t="shared" si="37"/>
        <v>25</v>
      </c>
    </row>
    <row r="163" spans="2:52">
      <c r="B163" s="29" t="s">
        <v>289</v>
      </c>
      <c r="C163" s="34">
        <f t="shared" ref="C163:AA163" si="38">C$146</f>
        <v>43466</v>
      </c>
      <c r="D163" s="34">
        <f t="shared" si="38"/>
        <v>43831</v>
      </c>
      <c r="E163" s="34">
        <f t="shared" si="38"/>
        <v>44197</v>
      </c>
      <c r="F163" s="34">
        <f t="shared" si="38"/>
        <v>44562</v>
      </c>
      <c r="G163" s="34">
        <f t="shared" si="38"/>
        <v>44927</v>
      </c>
      <c r="H163" s="34">
        <f t="shared" si="38"/>
        <v>45292</v>
      </c>
      <c r="I163" s="34">
        <f t="shared" si="38"/>
        <v>45658</v>
      </c>
      <c r="J163" s="34">
        <f t="shared" si="38"/>
        <v>46023</v>
      </c>
      <c r="K163" s="34">
        <f t="shared" si="38"/>
        <v>46388</v>
      </c>
      <c r="L163" s="34">
        <f t="shared" si="38"/>
        <v>46753</v>
      </c>
      <c r="M163" s="34">
        <f t="shared" si="38"/>
        <v>47119</v>
      </c>
      <c r="N163" s="34">
        <f t="shared" si="38"/>
        <v>47484</v>
      </c>
      <c r="O163" s="34">
        <f t="shared" si="38"/>
        <v>47849</v>
      </c>
      <c r="P163" s="34">
        <f t="shared" si="38"/>
        <v>48214</v>
      </c>
      <c r="Q163" s="34">
        <f t="shared" si="38"/>
        <v>48580</v>
      </c>
      <c r="R163" s="34">
        <f t="shared" si="38"/>
        <v>48945</v>
      </c>
      <c r="S163" s="34">
        <f t="shared" si="38"/>
        <v>49310</v>
      </c>
      <c r="T163" s="34">
        <f t="shared" si="38"/>
        <v>49675</v>
      </c>
      <c r="U163" s="34">
        <f t="shared" si="38"/>
        <v>50041</v>
      </c>
      <c r="V163" s="34">
        <f t="shared" si="38"/>
        <v>50406</v>
      </c>
      <c r="W163" s="34">
        <f t="shared" si="38"/>
        <v>50771</v>
      </c>
      <c r="X163" s="34">
        <f t="shared" si="38"/>
        <v>51136</v>
      </c>
      <c r="Y163" s="34">
        <f t="shared" si="38"/>
        <v>51502</v>
      </c>
      <c r="Z163" s="34">
        <f t="shared" si="38"/>
        <v>51867</v>
      </c>
      <c r="AA163" s="34">
        <f t="shared" si="38"/>
        <v>52232</v>
      </c>
    </row>
    <row r="164" spans="2:52">
      <c r="B164" s="28" t="s">
        <v>285</v>
      </c>
      <c r="C164" s="138">
        <f>'Baseline Cash Flow Projections'!C$17</f>
        <v>1</v>
      </c>
      <c r="D164" s="138">
        <f>'Baseline Cash Flow Projections'!D$17</f>
        <v>0</v>
      </c>
      <c r="E164" s="138">
        <f>'Baseline Cash Flow Projections'!E$17</f>
        <v>0</v>
      </c>
      <c r="F164" s="138">
        <f>'Baseline Cash Flow Projections'!F$17</f>
        <v>0</v>
      </c>
      <c r="G164" s="138">
        <f>'Baseline Cash Flow Projections'!G$17</f>
        <v>0</v>
      </c>
      <c r="H164" s="138">
        <f>'Baseline Cash Flow Projections'!H$17</f>
        <v>0</v>
      </c>
      <c r="I164" s="138">
        <f>'Baseline Cash Flow Projections'!I$17</f>
        <v>0</v>
      </c>
      <c r="J164" s="138">
        <f>'Baseline Cash Flow Projections'!J$17</f>
        <v>0</v>
      </c>
      <c r="K164" s="138">
        <f>'Baseline Cash Flow Projections'!K$17</f>
        <v>0</v>
      </c>
      <c r="L164" s="138">
        <f>'Baseline Cash Flow Projections'!L$17</f>
        <v>0</v>
      </c>
      <c r="M164" s="138">
        <f>'Baseline Cash Flow Projections'!M$17</f>
        <v>0</v>
      </c>
      <c r="N164" s="138">
        <f>'Baseline Cash Flow Projections'!N$17</f>
        <v>0</v>
      </c>
      <c r="O164" s="138">
        <f>'Baseline Cash Flow Projections'!O$17</f>
        <v>0</v>
      </c>
      <c r="P164" s="138">
        <f>'Baseline Cash Flow Projections'!P$17</f>
        <v>0</v>
      </c>
      <c r="Q164" s="138">
        <f>'Baseline Cash Flow Projections'!Q$17</f>
        <v>0</v>
      </c>
      <c r="R164" s="138">
        <f>'Baseline Cash Flow Projections'!R$17</f>
        <v>0</v>
      </c>
      <c r="S164" s="138">
        <f>'Baseline Cash Flow Projections'!S$17</f>
        <v>0</v>
      </c>
      <c r="T164" s="138">
        <f>'Baseline Cash Flow Projections'!T$17</f>
        <v>0</v>
      </c>
      <c r="U164" s="138">
        <f>'Baseline Cash Flow Projections'!U$17</f>
        <v>0</v>
      </c>
      <c r="V164" s="138">
        <f>'Baseline Cash Flow Projections'!V$17</f>
        <v>0</v>
      </c>
      <c r="W164" s="138">
        <f>'Baseline Cash Flow Projections'!W$17</f>
        <v>0</v>
      </c>
      <c r="X164" s="138">
        <f>'Baseline Cash Flow Projections'!X$17</f>
        <v>0</v>
      </c>
      <c r="Y164" s="138">
        <f>'Baseline Cash Flow Projections'!Y$17</f>
        <v>0</v>
      </c>
      <c r="Z164" s="138">
        <f>'Baseline Cash Flow Projections'!Z$17</f>
        <v>0</v>
      </c>
      <c r="AA164" s="138">
        <f>'Baseline Cash Flow Projections'!AA$17</f>
        <v>0</v>
      </c>
    </row>
    <row r="165" spans="2:52">
      <c r="B165" s="28" t="s">
        <v>286</v>
      </c>
      <c r="C165" s="138">
        <f>'Baseline Cash Flow Projections'!C$18</f>
        <v>1</v>
      </c>
      <c r="D165" s="138">
        <f>'Baseline Cash Flow Projections'!D$18</f>
        <v>0</v>
      </c>
      <c r="E165" s="138">
        <f>'Baseline Cash Flow Projections'!E$18</f>
        <v>0</v>
      </c>
      <c r="F165" s="138">
        <f>'Baseline Cash Flow Projections'!F$18</f>
        <v>0</v>
      </c>
      <c r="G165" s="138">
        <f>'Baseline Cash Flow Projections'!G$18</f>
        <v>0</v>
      </c>
      <c r="H165" s="138">
        <f>'Baseline Cash Flow Projections'!H$18</f>
        <v>0</v>
      </c>
      <c r="I165" s="138">
        <f>'Baseline Cash Flow Projections'!I$18</f>
        <v>0</v>
      </c>
      <c r="J165" s="138">
        <f>'Baseline Cash Flow Projections'!J$18</f>
        <v>0</v>
      </c>
      <c r="K165" s="138">
        <f>'Baseline Cash Flow Projections'!K$18</f>
        <v>0</v>
      </c>
      <c r="L165" s="138">
        <f>'Baseline Cash Flow Projections'!L$18</f>
        <v>0</v>
      </c>
      <c r="M165" s="138">
        <f>'Baseline Cash Flow Projections'!M$18</f>
        <v>0</v>
      </c>
      <c r="N165" s="138">
        <f>'Baseline Cash Flow Projections'!N$18</f>
        <v>0</v>
      </c>
      <c r="O165" s="138">
        <f>'Baseline Cash Flow Projections'!O$18</f>
        <v>0</v>
      </c>
      <c r="P165" s="138">
        <f>'Baseline Cash Flow Projections'!P$18</f>
        <v>0</v>
      </c>
      <c r="Q165" s="138">
        <f>'Baseline Cash Flow Projections'!Q$18</f>
        <v>0</v>
      </c>
      <c r="R165" s="138">
        <f>'Baseline Cash Flow Projections'!R$18</f>
        <v>0</v>
      </c>
      <c r="S165" s="138">
        <f>'Baseline Cash Flow Projections'!S$18</f>
        <v>0</v>
      </c>
      <c r="T165" s="138">
        <f>'Baseline Cash Flow Projections'!T$18</f>
        <v>0</v>
      </c>
      <c r="U165" s="138">
        <f>'Baseline Cash Flow Projections'!U$18</f>
        <v>0</v>
      </c>
      <c r="V165" s="138">
        <f>'Baseline Cash Flow Projections'!V$18</f>
        <v>0</v>
      </c>
      <c r="W165" s="138">
        <f>'Baseline Cash Flow Projections'!W$18</f>
        <v>0</v>
      </c>
      <c r="X165" s="138">
        <f>'Baseline Cash Flow Projections'!X$18</f>
        <v>0</v>
      </c>
      <c r="Y165" s="138">
        <f>'Baseline Cash Flow Projections'!Y$18</f>
        <v>0</v>
      </c>
      <c r="Z165" s="138">
        <f>'Baseline Cash Flow Projections'!Z$18</f>
        <v>0</v>
      </c>
      <c r="AA165" s="138">
        <f>'Baseline Cash Flow Projections'!AA$18</f>
        <v>0</v>
      </c>
    </row>
    <row r="166" spans="2:52">
      <c r="B166" s="28" t="s">
        <v>291</v>
      </c>
      <c r="C166" s="138">
        <f t="shared" ref="C166:AA166" si="39">SUM(C164:C165)</f>
        <v>2</v>
      </c>
      <c r="D166" s="138">
        <f t="shared" si="39"/>
        <v>0</v>
      </c>
      <c r="E166" s="138">
        <f t="shared" si="39"/>
        <v>0</v>
      </c>
      <c r="F166" s="138">
        <f t="shared" si="39"/>
        <v>0</v>
      </c>
      <c r="G166" s="138">
        <f t="shared" si="39"/>
        <v>0</v>
      </c>
      <c r="H166" s="138">
        <f t="shared" si="39"/>
        <v>0</v>
      </c>
      <c r="I166" s="138">
        <f t="shared" si="39"/>
        <v>0</v>
      </c>
      <c r="J166" s="138">
        <f t="shared" si="39"/>
        <v>0</v>
      </c>
      <c r="K166" s="138">
        <f t="shared" si="39"/>
        <v>0</v>
      </c>
      <c r="L166" s="138">
        <f t="shared" si="39"/>
        <v>0</v>
      </c>
      <c r="M166" s="138">
        <f t="shared" si="39"/>
        <v>0</v>
      </c>
      <c r="N166" s="138">
        <f t="shared" si="39"/>
        <v>0</v>
      </c>
      <c r="O166" s="138">
        <f t="shared" si="39"/>
        <v>0</v>
      </c>
      <c r="P166" s="138">
        <f t="shared" si="39"/>
        <v>0</v>
      </c>
      <c r="Q166" s="138">
        <f t="shared" si="39"/>
        <v>0</v>
      </c>
      <c r="R166" s="138">
        <f t="shared" si="39"/>
        <v>0</v>
      </c>
      <c r="S166" s="138">
        <f t="shared" si="39"/>
        <v>0</v>
      </c>
      <c r="T166" s="138">
        <f t="shared" si="39"/>
        <v>0</v>
      </c>
      <c r="U166" s="138">
        <f t="shared" si="39"/>
        <v>0</v>
      </c>
      <c r="V166" s="138">
        <f t="shared" si="39"/>
        <v>0</v>
      </c>
      <c r="W166" s="138">
        <f t="shared" si="39"/>
        <v>0</v>
      </c>
      <c r="X166" s="138">
        <f t="shared" si="39"/>
        <v>0</v>
      </c>
      <c r="Y166" s="138">
        <f t="shared" si="39"/>
        <v>0</v>
      </c>
      <c r="Z166" s="138">
        <f t="shared" si="39"/>
        <v>0</v>
      </c>
      <c r="AA166" s="138">
        <f t="shared" si="39"/>
        <v>0</v>
      </c>
    </row>
    <row r="168" spans="2:52">
      <c r="B168" s="30" t="s">
        <v>294</v>
      </c>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row>
    <row r="169" spans="2:52" s="26" customFormat="1">
      <c r="B169" s="80" t="s">
        <v>289</v>
      </c>
      <c r="C169" s="42">
        <f>C163</f>
        <v>43466</v>
      </c>
      <c r="D169" s="42">
        <f>C159</f>
        <v>43466</v>
      </c>
      <c r="E169" s="42">
        <f>D163</f>
        <v>43831</v>
      </c>
      <c r="F169" s="42">
        <f>D159</f>
        <v>43833.683199999999</v>
      </c>
      <c r="G169" s="42">
        <f>E163</f>
        <v>44197</v>
      </c>
      <c r="H169" s="42">
        <f>E159</f>
        <v>44201.683199999999</v>
      </c>
      <c r="I169" s="42">
        <f>F163</f>
        <v>44562</v>
      </c>
      <c r="J169" s="42">
        <f>F159</f>
        <v>44568.683199999999</v>
      </c>
      <c r="K169" s="42">
        <f>G163</f>
        <v>44927</v>
      </c>
      <c r="L169" s="42">
        <f>G159</f>
        <v>44935.683199999999</v>
      </c>
      <c r="M169" s="42">
        <f>H163</f>
        <v>45292</v>
      </c>
      <c r="N169" s="42">
        <f>H159</f>
        <v>45302.683199999999</v>
      </c>
      <c r="O169" s="42">
        <f>I163</f>
        <v>45658</v>
      </c>
      <c r="P169" s="42">
        <f>I159</f>
        <v>45670.683199999999</v>
      </c>
      <c r="Q169" s="42">
        <f>J163</f>
        <v>46023</v>
      </c>
      <c r="R169" s="42">
        <f>J159</f>
        <v>46037.683199999999</v>
      </c>
      <c r="S169" s="42">
        <f>K163</f>
        <v>46388</v>
      </c>
      <c r="T169" s="42">
        <f>K159</f>
        <v>46404.683199999999</v>
      </c>
      <c r="U169" s="42">
        <f>L163</f>
        <v>46753</v>
      </c>
      <c r="V169" s="42">
        <f>L159</f>
        <v>46771.683199999999</v>
      </c>
      <c r="W169" s="42">
        <f>M163</f>
        <v>47119</v>
      </c>
      <c r="X169" s="42">
        <f>M159</f>
        <v>47139.683199999999</v>
      </c>
      <c r="Y169" s="42">
        <f>N163</f>
        <v>47484</v>
      </c>
      <c r="Z169" s="42">
        <f>N159</f>
        <v>47506.683199999999</v>
      </c>
      <c r="AA169" s="42">
        <f>O163</f>
        <v>47849</v>
      </c>
      <c r="AB169" s="42">
        <f>O159</f>
        <v>47873.683199999999</v>
      </c>
      <c r="AC169" s="42">
        <f>P163</f>
        <v>48214</v>
      </c>
      <c r="AD169" s="42">
        <f>P159</f>
        <v>48240.683199999999</v>
      </c>
      <c r="AE169" s="42">
        <f>Q163</f>
        <v>48580</v>
      </c>
      <c r="AF169" s="42">
        <f>Q159</f>
        <v>48608.683199999999</v>
      </c>
      <c r="AG169" s="42">
        <f>R163</f>
        <v>48945</v>
      </c>
      <c r="AH169" s="42">
        <f>R159</f>
        <v>48975.683199999999</v>
      </c>
      <c r="AI169" s="42">
        <f>S163</f>
        <v>49310</v>
      </c>
      <c r="AJ169" s="42">
        <f>S159</f>
        <v>49342.683199999999</v>
      </c>
      <c r="AK169" s="42">
        <f>T163</f>
        <v>49675</v>
      </c>
      <c r="AL169" s="42">
        <f>T159</f>
        <v>49709.683199999999</v>
      </c>
      <c r="AM169" s="42">
        <f>U163</f>
        <v>50041</v>
      </c>
      <c r="AN169" s="42">
        <f>U159</f>
        <v>50077.683199999999</v>
      </c>
      <c r="AO169" s="42">
        <f>V163</f>
        <v>50406</v>
      </c>
      <c r="AP169" s="42">
        <f>V159</f>
        <v>50444.683199999999</v>
      </c>
      <c r="AQ169" s="42">
        <f>W163</f>
        <v>50771</v>
      </c>
      <c r="AR169" s="42">
        <f>W159</f>
        <v>50811.683199999999</v>
      </c>
      <c r="AS169" s="42">
        <f>X163</f>
        <v>51136</v>
      </c>
      <c r="AT169" s="42">
        <f>X159</f>
        <v>51178.683199999999</v>
      </c>
      <c r="AU169" s="42">
        <f>Y163</f>
        <v>51502</v>
      </c>
      <c r="AV169" s="42">
        <f>Y159</f>
        <v>51546.683199999999</v>
      </c>
      <c r="AW169" s="42">
        <f>Z163</f>
        <v>51867</v>
      </c>
      <c r="AX169" s="42">
        <f>Z159</f>
        <v>51913.683199999999</v>
      </c>
      <c r="AY169" s="42">
        <f>AA163</f>
        <v>52232</v>
      </c>
      <c r="AZ169" s="42">
        <f>AA159</f>
        <v>52280.683199999999</v>
      </c>
    </row>
    <row r="170" spans="2:52">
      <c r="B170" s="28" t="s">
        <v>284</v>
      </c>
      <c r="C170" s="144">
        <v>0</v>
      </c>
      <c r="D170" s="143">
        <f>C160</f>
        <v>1</v>
      </c>
      <c r="E170" s="144">
        <v>0</v>
      </c>
      <c r="F170" s="143">
        <f>D160</f>
        <v>0</v>
      </c>
      <c r="G170" s="144">
        <v>0</v>
      </c>
      <c r="H170" s="143">
        <f>E160</f>
        <v>0</v>
      </c>
      <c r="I170" s="144">
        <v>0</v>
      </c>
      <c r="J170" s="143">
        <f>F160</f>
        <v>0</v>
      </c>
      <c r="K170" s="144">
        <v>0</v>
      </c>
      <c r="L170" s="143">
        <f>G160</f>
        <v>0</v>
      </c>
      <c r="M170" s="144">
        <v>0</v>
      </c>
      <c r="N170" s="143">
        <f>H160</f>
        <v>0</v>
      </c>
      <c r="O170" s="144">
        <v>0</v>
      </c>
      <c r="P170" s="143">
        <f>I160</f>
        <v>0</v>
      </c>
      <c r="Q170" s="144">
        <v>0</v>
      </c>
      <c r="R170" s="143">
        <f>J160</f>
        <v>0</v>
      </c>
      <c r="S170" s="144">
        <v>0</v>
      </c>
      <c r="T170" s="143">
        <f>K160</f>
        <v>0</v>
      </c>
      <c r="U170" s="144">
        <v>0</v>
      </c>
      <c r="V170" s="143">
        <f>L160</f>
        <v>0</v>
      </c>
      <c r="W170" s="144">
        <v>0</v>
      </c>
      <c r="X170" s="143">
        <f>M160</f>
        <v>0</v>
      </c>
      <c r="Y170" s="144">
        <v>0</v>
      </c>
      <c r="Z170" s="143">
        <f>N160</f>
        <v>0</v>
      </c>
      <c r="AA170" s="144">
        <v>0</v>
      </c>
      <c r="AB170" s="143">
        <f>O160</f>
        <v>0</v>
      </c>
      <c r="AC170" s="144">
        <v>0</v>
      </c>
      <c r="AD170" s="143">
        <f>P160</f>
        <v>0</v>
      </c>
      <c r="AE170" s="144">
        <v>0</v>
      </c>
      <c r="AF170" s="143">
        <f>Q160</f>
        <v>0</v>
      </c>
      <c r="AG170" s="144">
        <v>0</v>
      </c>
      <c r="AH170" s="143">
        <f>R160</f>
        <v>0</v>
      </c>
      <c r="AI170" s="144">
        <v>0</v>
      </c>
      <c r="AJ170" s="143">
        <f>S160</f>
        <v>0</v>
      </c>
      <c r="AK170" s="144">
        <v>0</v>
      </c>
      <c r="AL170" s="143">
        <f>T160</f>
        <v>0</v>
      </c>
      <c r="AM170" s="144">
        <v>0</v>
      </c>
      <c r="AN170" s="143">
        <f>U160</f>
        <v>0</v>
      </c>
      <c r="AO170" s="144">
        <v>0</v>
      </c>
      <c r="AP170" s="143">
        <f>V160</f>
        <v>0</v>
      </c>
      <c r="AQ170" s="144">
        <v>0</v>
      </c>
      <c r="AR170" s="143">
        <f>W160</f>
        <v>0</v>
      </c>
      <c r="AS170" s="144">
        <v>0</v>
      </c>
      <c r="AT170" s="143">
        <f>X160</f>
        <v>0</v>
      </c>
      <c r="AU170" s="144">
        <v>0</v>
      </c>
      <c r="AV170" s="143">
        <f>Y160</f>
        <v>0</v>
      </c>
      <c r="AW170" s="144">
        <v>0</v>
      </c>
      <c r="AX170" s="143">
        <f>Z160</f>
        <v>0</v>
      </c>
      <c r="AY170" s="144">
        <v>0</v>
      </c>
      <c r="AZ170" s="143">
        <f>AA160</f>
        <v>0</v>
      </c>
    </row>
    <row r="171" spans="2:52">
      <c r="B171" s="28" t="s">
        <v>291</v>
      </c>
      <c r="C171" s="143">
        <f>C166</f>
        <v>2</v>
      </c>
      <c r="D171" s="137">
        <v>0</v>
      </c>
      <c r="E171" s="143">
        <f>D166</f>
        <v>0</v>
      </c>
      <c r="F171" s="137">
        <v>0</v>
      </c>
      <c r="G171" s="143">
        <f>E166</f>
        <v>0</v>
      </c>
      <c r="H171" s="137">
        <v>0</v>
      </c>
      <c r="I171" s="143">
        <f>F166</f>
        <v>0</v>
      </c>
      <c r="J171" s="137">
        <v>0</v>
      </c>
      <c r="K171" s="143">
        <f>G166</f>
        <v>0</v>
      </c>
      <c r="L171" s="137">
        <v>0</v>
      </c>
      <c r="M171" s="143">
        <f>H166</f>
        <v>0</v>
      </c>
      <c r="N171" s="137">
        <v>0</v>
      </c>
      <c r="O171" s="143">
        <f>I166</f>
        <v>0</v>
      </c>
      <c r="P171" s="137">
        <v>0</v>
      </c>
      <c r="Q171" s="143">
        <f>J166</f>
        <v>0</v>
      </c>
      <c r="R171" s="137">
        <v>0</v>
      </c>
      <c r="S171" s="143">
        <f>K166</f>
        <v>0</v>
      </c>
      <c r="T171" s="137">
        <v>0</v>
      </c>
      <c r="U171" s="143">
        <f>L166</f>
        <v>0</v>
      </c>
      <c r="V171" s="137">
        <v>0</v>
      </c>
      <c r="W171" s="143">
        <f>M166</f>
        <v>0</v>
      </c>
      <c r="X171" s="137">
        <v>0</v>
      </c>
      <c r="Y171" s="143">
        <f>N166</f>
        <v>0</v>
      </c>
      <c r="Z171" s="137">
        <v>0</v>
      </c>
      <c r="AA171" s="143">
        <f>O166</f>
        <v>0</v>
      </c>
      <c r="AB171" s="137">
        <v>0</v>
      </c>
      <c r="AC171" s="143">
        <f>P166</f>
        <v>0</v>
      </c>
      <c r="AD171" s="137">
        <v>0</v>
      </c>
      <c r="AE171" s="143">
        <f>Q166</f>
        <v>0</v>
      </c>
      <c r="AF171" s="137">
        <v>0</v>
      </c>
      <c r="AG171" s="143">
        <f>R166</f>
        <v>0</v>
      </c>
      <c r="AH171" s="137">
        <v>0</v>
      </c>
      <c r="AI171" s="143">
        <f>S166</f>
        <v>0</v>
      </c>
      <c r="AJ171" s="137">
        <v>0</v>
      </c>
      <c r="AK171" s="143">
        <f>T166</f>
        <v>0</v>
      </c>
      <c r="AL171" s="137">
        <v>0</v>
      </c>
      <c r="AM171" s="143">
        <f>U166</f>
        <v>0</v>
      </c>
      <c r="AN171" s="137">
        <v>0</v>
      </c>
      <c r="AO171" s="143">
        <f>V166</f>
        <v>0</v>
      </c>
      <c r="AP171" s="137">
        <v>0</v>
      </c>
      <c r="AQ171" s="143">
        <f>W166</f>
        <v>0</v>
      </c>
      <c r="AR171" s="137">
        <v>0</v>
      </c>
      <c r="AS171" s="143">
        <f>X166</f>
        <v>0</v>
      </c>
      <c r="AT171" s="137">
        <v>0</v>
      </c>
      <c r="AU171" s="143">
        <f>Y166</f>
        <v>0</v>
      </c>
      <c r="AV171" s="137">
        <v>0</v>
      </c>
      <c r="AW171" s="143">
        <f>Z166</f>
        <v>0</v>
      </c>
      <c r="AX171" s="137">
        <v>0</v>
      </c>
      <c r="AY171" s="143">
        <f>AA166</f>
        <v>0</v>
      </c>
      <c r="AZ171" s="137">
        <v>0</v>
      </c>
    </row>
    <row r="172" spans="2:52">
      <c r="B172" s="28" t="s">
        <v>292</v>
      </c>
      <c r="C172" s="138">
        <f t="shared" ref="C172:AH172" si="40">C170-C171</f>
        <v>-2</v>
      </c>
      <c r="D172" s="138">
        <f t="shared" si="40"/>
        <v>1</v>
      </c>
      <c r="E172" s="138">
        <f t="shared" si="40"/>
        <v>0</v>
      </c>
      <c r="F172" s="138">
        <f t="shared" si="40"/>
        <v>0</v>
      </c>
      <c r="G172" s="138">
        <f t="shared" si="40"/>
        <v>0</v>
      </c>
      <c r="H172" s="138">
        <f t="shared" si="40"/>
        <v>0</v>
      </c>
      <c r="I172" s="138">
        <f t="shared" si="40"/>
        <v>0</v>
      </c>
      <c r="J172" s="138">
        <f t="shared" si="40"/>
        <v>0</v>
      </c>
      <c r="K172" s="138">
        <f t="shared" si="40"/>
        <v>0</v>
      </c>
      <c r="L172" s="138">
        <f t="shared" si="40"/>
        <v>0</v>
      </c>
      <c r="M172" s="138">
        <f t="shared" si="40"/>
        <v>0</v>
      </c>
      <c r="N172" s="138">
        <f t="shared" si="40"/>
        <v>0</v>
      </c>
      <c r="O172" s="138">
        <f t="shared" si="40"/>
        <v>0</v>
      </c>
      <c r="P172" s="138">
        <f t="shared" si="40"/>
        <v>0</v>
      </c>
      <c r="Q172" s="138">
        <f t="shared" si="40"/>
        <v>0</v>
      </c>
      <c r="R172" s="138">
        <f t="shared" si="40"/>
        <v>0</v>
      </c>
      <c r="S172" s="138">
        <f t="shared" si="40"/>
        <v>0</v>
      </c>
      <c r="T172" s="138">
        <f t="shared" si="40"/>
        <v>0</v>
      </c>
      <c r="U172" s="138">
        <f t="shared" si="40"/>
        <v>0</v>
      </c>
      <c r="V172" s="138">
        <f t="shared" si="40"/>
        <v>0</v>
      </c>
      <c r="W172" s="138">
        <f t="shared" si="40"/>
        <v>0</v>
      </c>
      <c r="X172" s="138">
        <f t="shared" si="40"/>
        <v>0</v>
      </c>
      <c r="Y172" s="138">
        <f t="shared" si="40"/>
        <v>0</v>
      </c>
      <c r="Z172" s="138">
        <f t="shared" si="40"/>
        <v>0</v>
      </c>
      <c r="AA172" s="138">
        <f t="shared" si="40"/>
        <v>0</v>
      </c>
      <c r="AB172" s="138">
        <f t="shared" si="40"/>
        <v>0</v>
      </c>
      <c r="AC172" s="138">
        <f t="shared" si="40"/>
        <v>0</v>
      </c>
      <c r="AD172" s="138">
        <f t="shared" si="40"/>
        <v>0</v>
      </c>
      <c r="AE172" s="138">
        <f t="shared" si="40"/>
        <v>0</v>
      </c>
      <c r="AF172" s="138">
        <f t="shared" si="40"/>
        <v>0</v>
      </c>
      <c r="AG172" s="138">
        <f t="shared" si="40"/>
        <v>0</v>
      </c>
      <c r="AH172" s="138">
        <f t="shared" si="40"/>
        <v>0</v>
      </c>
      <c r="AI172" s="138">
        <f t="shared" ref="AI172:AZ172" si="41">AI170-AI171</f>
        <v>0</v>
      </c>
      <c r="AJ172" s="138">
        <f t="shared" si="41"/>
        <v>0</v>
      </c>
      <c r="AK172" s="138">
        <f t="shared" si="41"/>
        <v>0</v>
      </c>
      <c r="AL172" s="138">
        <f t="shared" si="41"/>
        <v>0</v>
      </c>
      <c r="AM172" s="138">
        <f t="shared" si="41"/>
        <v>0</v>
      </c>
      <c r="AN172" s="138">
        <f t="shared" si="41"/>
        <v>0</v>
      </c>
      <c r="AO172" s="138">
        <f t="shared" si="41"/>
        <v>0</v>
      </c>
      <c r="AP172" s="138">
        <f t="shared" si="41"/>
        <v>0</v>
      </c>
      <c r="AQ172" s="138">
        <f t="shared" si="41"/>
        <v>0</v>
      </c>
      <c r="AR172" s="138">
        <f t="shared" si="41"/>
        <v>0</v>
      </c>
      <c r="AS172" s="138">
        <f t="shared" si="41"/>
        <v>0</v>
      </c>
      <c r="AT172" s="138">
        <f t="shared" si="41"/>
        <v>0</v>
      </c>
      <c r="AU172" s="138">
        <f t="shared" si="41"/>
        <v>0</v>
      </c>
      <c r="AV172" s="138">
        <f t="shared" si="41"/>
        <v>0</v>
      </c>
      <c r="AW172" s="138">
        <f t="shared" si="41"/>
        <v>0</v>
      </c>
      <c r="AX172" s="138">
        <f t="shared" si="41"/>
        <v>0</v>
      </c>
      <c r="AY172" s="138">
        <f t="shared" si="41"/>
        <v>0</v>
      </c>
      <c r="AZ172" s="138">
        <f t="shared" si="41"/>
        <v>0</v>
      </c>
    </row>
    <row r="174" spans="2:52">
      <c r="B174" s="36" t="s">
        <v>147</v>
      </c>
      <c r="C174" s="163">
        <f>XNPV('Model Parameters &amp; Inputs'!$C$8,C172:AZ172,C169:AZ169)</f>
        <v>-1</v>
      </c>
      <c r="D174" s="71"/>
      <c r="E174" s="104"/>
    </row>
    <row r="175" spans="2:52">
      <c r="B175" s="36" t="s">
        <v>159</v>
      </c>
      <c r="C175" s="37">
        <f>-($C$151-C174)/$C$151</f>
        <v>0</v>
      </c>
    </row>
    <row r="176" spans="2:52">
      <c r="B176" s="36" t="s">
        <v>160</v>
      </c>
      <c r="C176" s="163">
        <f>C174-$C$151</f>
        <v>0</v>
      </c>
    </row>
    <row r="178" spans="2:27">
      <c r="B178" s="100" t="s">
        <v>188</v>
      </c>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row>
    <row r="180" spans="2:27">
      <c r="B180" s="29" t="s">
        <v>158</v>
      </c>
      <c r="C180" s="102">
        <f>C31</f>
        <v>131.19007556675064</v>
      </c>
      <c r="D180" s="122"/>
      <c r="E180" t="s">
        <v>296</v>
      </c>
    </row>
    <row r="181" spans="2:27">
      <c r="E181" t="s">
        <v>296</v>
      </c>
    </row>
    <row r="182" spans="2:27">
      <c r="B182" s="30" t="s">
        <v>288</v>
      </c>
      <c r="C182" s="135">
        <v>1</v>
      </c>
      <c r="D182" s="135">
        <f t="shared" ref="D182:AA182" si="42">C182+1</f>
        <v>2</v>
      </c>
      <c r="E182" s="135">
        <f t="shared" si="42"/>
        <v>3</v>
      </c>
      <c r="F182" s="135">
        <f t="shared" si="42"/>
        <v>4</v>
      </c>
      <c r="G182" s="135">
        <f t="shared" si="42"/>
        <v>5</v>
      </c>
      <c r="H182" s="135">
        <f t="shared" si="42"/>
        <v>6</v>
      </c>
      <c r="I182" s="135">
        <f t="shared" si="42"/>
        <v>7</v>
      </c>
      <c r="J182" s="135">
        <f t="shared" si="42"/>
        <v>8</v>
      </c>
      <c r="K182" s="135">
        <f t="shared" si="42"/>
        <v>9</v>
      </c>
      <c r="L182" s="135">
        <f t="shared" si="42"/>
        <v>10</v>
      </c>
      <c r="M182" s="135">
        <f t="shared" si="42"/>
        <v>11</v>
      </c>
      <c r="N182" s="135">
        <f t="shared" si="42"/>
        <v>12</v>
      </c>
      <c r="O182" s="135">
        <f t="shared" si="42"/>
        <v>13</v>
      </c>
      <c r="P182" s="135">
        <f t="shared" si="42"/>
        <v>14</v>
      </c>
      <c r="Q182" s="135">
        <f t="shared" si="42"/>
        <v>15</v>
      </c>
      <c r="R182" s="135">
        <f t="shared" si="42"/>
        <v>16</v>
      </c>
      <c r="S182" s="135">
        <f t="shared" si="42"/>
        <v>17</v>
      </c>
      <c r="T182" s="135">
        <f t="shared" si="42"/>
        <v>18</v>
      </c>
      <c r="U182" s="135">
        <f t="shared" si="42"/>
        <v>19</v>
      </c>
      <c r="V182" s="135">
        <f t="shared" si="42"/>
        <v>20</v>
      </c>
      <c r="W182" s="135">
        <f t="shared" si="42"/>
        <v>21</v>
      </c>
      <c r="X182" s="135">
        <f t="shared" si="42"/>
        <v>22</v>
      </c>
      <c r="Y182" s="135">
        <f t="shared" si="42"/>
        <v>23</v>
      </c>
      <c r="Z182" s="135">
        <f t="shared" si="42"/>
        <v>24</v>
      </c>
      <c r="AA182" s="135">
        <f t="shared" si="42"/>
        <v>25</v>
      </c>
    </row>
    <row r="183" spans="2:27">
      <c r="B183" s="29" t="s">
        <v>293</v>
      </c>
      <c r="C183" s="141">
        <f t="shared" ref="C183:AA183" si="43">$C180/25</f>
        <v>5.2476030226700257</v>
      </c>
      <c r="D183" s="141">
        <f t="shared" si="43"/>
        <v>5.2476030226700257</v>
      </c>
      <c r="E183" s="141">
        <f t="shared" si="43"/>
        <v>5.2476030226700257</v>
      </c>
      <c r="F183" s="141">
        <f t="shared" si="43"/>
        <v>5.2476030226700257</v>
      </c>
      <c r="G183" s="141">
        <f t="shared" si="43"/>
        <v>5.2476030226700257</v>
      </c>
      <c r="H183" s="141">
        <f t="shared" si="43"/>
        <v>5.2476030226700257</v>
      </c>
      <c r="I183" s="141">
        <f t="shared" si="43"/>
        <v>5.2476030226700257</v>
      </c>
      <c r="J183" s="141">
        <f t="shared" si="43"/>
        <v>5.2476030226700257</v>
      </c>
      <c r="K183" s="141">
        <f t="shared" si="43"/>
        <v>5.2476030226700257</v>
      </c>
      <c r="L183" s="141">
        <f t="shared" si="43"/>
        <v>5.2476030226700257</v>
      </c>
      <c r="M183" s="141">
        <f t="shared" si="43"/>
        <v>5.2476030226700257</v>
      </c>
      <c r="N183" s="141">
        <f t="shared" si="43"/>
        <v>5.2476030226700257</v>
      </c>
      <c r="O183" s="141">
        <f t="shared" si="43"/>
        <v>5.2476030226700257</v>
      </c>
      <c r="P183" s="141">
        <f t="shared" si="43"/>
        <v>5.2476030226700257</v>
      </c>
      <c r="Q183" s="141">
        <f t="shared" si="43"/>
        <v>5.2476030226700257</v>
      </c>
      <c r="R183" s="141">
        <f t="shared" si="43"/>
        <v>5.2476030226700257</v>
      </c>
      <c r="S183" s="141">
        <f t="shared" si="43"/>
        <v>5.2476030226700257</v>
      </c>
      <c r="T183" s="141">
        <f t="shared" si="43"/>
        <v>5.2476030226700257</v>
      </c>
      <c r="U183" s="141">
        <f t="shared" si="43"/>
        <v>5.2476030226700257</v>
      </c>
      <c r="V183" s="141">
        <f t="shared" si="43"/>
        <v>5.2476030226700257</v>
      </c>
      <c r="W183" s="141">
        <f t="shared" si="43"/>
        <v>5.2476030226700257</v>
      </c>
      <c r="X183" s="141">
        <f t="shared" si="43"/>
        <v>5.2476030226700257</v>
      </c>
      <c r="Y183" s="141">
        <f t="shared" si="43"/>
        <v>5.2476030226700257</v>
      </c>
      <c r="Z183" s="141">
        <f t="shared" si="43"/>
        <v>5.2476030226700257</v>
      </c>
      <c r="AA183" s="141">
        <f t="shared" si="43"/>
        <v>5.2476030226700257</v>
      </c>
    </row>
    <row r="184" spans="2:27">
      <c r="B184" s="28" t="s">
        <v>289</v>
      </c>
      <c r="C184" s="34">
        <f>$C$146</f>
        <v>43466</v>
      </c>
      <c r="D184" s="34">
        <f t="shared" ref="D184:AA184" si="44">(DATE(YEAR(C184)+1,MONTH(C184),DAY(C184)))+C183</f>
        <v>43836.247603022668</v>
      </c>
      <c r="E184" s="34">
        <f t="shared" si="44"/>
        <v>44207.247603022668</v>
      </c>
      <c r="F184" s="34">
        <f t="shared" si="44"/>
        <v>44577.247603022668</v>
      </c>
      <c r="G184" s="34">
        <f t="shared" si="44"/>
        <v>44947.247603022668</v>
      </c>
      <c r="H184" s="34">
        <f t="shared" si="44"/>
        <v>45317.247603022668</v>
      </c>
      <c r="I184" s="34">
        <f t="shared" si="44"/>
        <v>45688.247603022668</v>
      </c>
      <c r="J184" s="34">
        <f t="shared" si="44"/>
        <v>46058.247603022668</v>
      </c>
      <c r="K184" s="34">
        <f t="shared" si="44"/>
        <v>46428.247603022668</v>
      </c>
      <c r="L184" s="34">
        <f t="shared" si="44"/>
        <v>46798.247603022668</v>
      </c>
      <c r="M184" s="34">
        <f t="shared" si="44"/>
        <v>47169.247603022668</v>
      </c>
      <c r="N184" s="34">
        <f t="shared" si="44"/>
        <v>47539.247603022668</v>
      </c>
      <c r="O184" s="34">
        <f t="shared" si="44"/>
        <v>47909.247603022668</v>
      </c>
      <c r="P184" s="34">
        <f t="shared" si="44"/>
        <v>48280.247603022668</v>
      </c>
      <c r="Q184" s="34">
        <f t="shared" si="44"/>
        <v>48650.247603022668</v>
      </c>
      <c r="R184" s="34">
        <f t="shared" si="44"/>
        <v>49020.247603022668</v>
      </c>
      <c r="S184" s="34">
        <f t="shared" si="44"/>
        <v>49390.247603022668</v>
      </c>
      <c r="T184" s="34">
        <f t="shared" si="44"/>
        <v>49761.247603022668</v>
      </c>
      <c r="U184" s="34">
        <f t="shared" si="44"/>
        <v>50131.247603022668</v>
      </c>
      <c r="V184" s="34">
        <f t="shared" si="44"/>
        <v>50501.247603022668</v>
      </c>
      <c r="W184" s="34">
        <f t="shared" si="44"/>
        <v>50871.247603022668</v>
      </c>
      <c r="X184" s="34">
        <f t="shared" si="44"/>
        <v>51242.247603022668</v>
      </c>
      <c r="Y184" s="34">
        <f t="shared" si="44"/>
        <v>51612.247603022668</v>
      </c>
      <c r="Z184" s="34">
        <f t="shared" si="44"/>
        <v>51982.247603022668</v>
      </c>
      <c r="AA184" s="34">
        <f t="shared" si="44"/>
        <v>52352.247603022668</v>
      </c>
    </row>
    <row r="185" spans="2:27">
      <c r="B185" s="28" t="s">
        <v>284</v>
      </c>
      <c r="C185" s="137">
        <f t="shared" ref="C185:AA185" si="45">C$147</f>
        <v>1</v>
      </c>
      <c r="D185" s="137">
        <f t="shared" si="45"/>
        <v>0</v>
      </c>
      <c r="E185" s="137">
        <f t="shared" si="45"/>
        <v>0</v>
      </c>
      <c r="F185" s="137">
        <f t="shared" si="45"/>
        <v>0</v>
      </c>
      <c r="G185" s="137">
        <f t="shared" si="45"/>
        <v>0</v>
      </c>
      <c r="H185" s="137">
        <f t="shared" si="45"/>
        <v>0</v>
      </c>
      <c r="I185" s="137">
        <f t="shared" si="45"/>
        <v>0</v>
      </c>
      <c r="J185" s="137">
        <f t="shared" si="45"/>
        <v>0</v>
      </c>
      <c r="K185" s="137">
        <f t="shared" si="45"/>
        <v>0</v>
      </c>
      <c r="L185" s="137">
        <f t="shared" si="45"/>
        <v>0</v>
      </c>
      <c r="M185" s="137">
        <f t="shared" si="45"/>
        <v>0</v>
      </c>
      <c r="N185" s="137">
        <f t="shared" si="45"/>
        <v>0</v>
      </c>
      <c r="O185" s="137">
        <f t="shared" si="45"/>
        <v>0</v>
      </c>
      <c r="P185" s="137">
        <f t="shared" si="45"/>
        <v>0</v>
      </c>
      <c r="Q185" s="137">
        <f t="shared" si="45"/>
        <v>0</v>
      </c>
      <c r="R185" s="137">
        <f t="shared" si="45"/>
        <v>0</v>
      </c>
      <c r="S185" s="137">
        <f t="shared" si="45"/>
        <v>0</v>
      </c>
      <c r="T185" s="137">
        <f t="shared" si="45"/>
        <v>0</v>
      </c>
      <c r="U185" s="137">
        <f t="shared" si="45"/>
        <v>0</v>
      </c>
      <c r="V185" s="137">
        <f t="shared" si="45"/>
        <v>0</v>
      </c>
      <c r="W185" s="137">
        <f t="shared" si="45"/>
        <v>0</v>
      </c>
      <c r="X185" s="137">
        <f t="shared" si="45"/>
        <v>0</v>
      </c>
      <c r="Y185" s="137">
        <f t="shared" si="45"/>
        <v>0</v>
      </c>
      <c r="Z185" s="137">
        <f t="shared" si="45"/>
        <v>0</v>
      </c>
      <c r="AA185" s="137">
        <f t="shared" si="45"/>
        <v>0</v>
      </c>
    </row>
    <row r="187" spans="2:27">
      <c r="B187" s="30" t="s">
        <v>290</v>
      </c>
      <c r="C187" s="29">
        <v>1</v>
      </c>
      <c r="D187" s="135">
        <f t="shared" ref="D187:AA187" si="46">C187+1</f>
        <v>2</v>
      </c>
      <c r="E187" s="135">
        <f t="shared" si="46"/>
        <v>3</v>
      </c>
      <c r="F187" s="135">
        <f t="shared" si="46"/>
        <v>4</v>
      </c>
      <c r="G187" s="135">
        <f t="shared" si="46"/>
        <v>5</v>
      </c>
      <c r="H187" s="135">
        <f t="shared" si="46"/>
        <v>6</v>
      </c>
      <c r="I187" s="135">
        <f t="shared" si="46"/>
        <v>7</v>
      </c>
      <c r="J187" s="135">
        <f t="shared" si="46"/>
        <v>8</v>
      </c>
      <c r="K187" s="135">
        <f t="shared" si="46"/>
        <v>9</v>
      </c>
      <c r="L187" s="135">
        <f t="shared" si="46"/>
        <v>10</v>
      </c>
      <c r="M187" s="135">
        <f t="shared" si="46"/>
        <v>11</v>
      </c>
      <c r="N187" s="135">
        <f t="shared" si="46"/>
        <v>12</v>
      </c>
      <c r="O187" s="135">
        <f t="shared" si="46"/>
        <v>13</v>
      </c>
      <c r="P187" s="135">
        <f t="shared" si="46"/>
        <v>14</v>
      </c>
      <c r="Q187" s="135">
        <f t="shared" si="46"/>
        <v>15</v>
      </c>
      <c r="R187" s="135">
        <f t="shared" si="46"/>
        <v>16</v>
      </c>
      <c r="S187" s="135">
        <f t="shared" si="46"/>
        <v>17</v>
      </c>
      <c r="T187" s="135">
        <f t="shared" si="46"/>
        <v>18</v>
      </c>
      <c r="U187" s="135">
        <f t="shared" si="46"/>
        <v>19</v>
      </c>
      <c r="V187" s="135">
        <f t="shared" si="46"/>
        <v>20</v>
      </c>
      <c r="W187" s="135">
        <f t="shared" si="46"/>
        <v>21</v>
      </c>
      <c r="X187" s="135">
        <f t="shared" si="46"/>
        <v>22</v>
      </c>
      <c r="Y187" s="135">
        <f t="shared" si="46"/>
        <v>23</v>
      </c>
      <c r="Z187" s="135">
        <f t="shared" si="46"/>
        <v>24</v>
      </c>
      <c r="AA187" s="135">
        <f t="shared" si="46"/>
        <v>25</v>
      </c>
    </row>
    <row r="188" spans="2:27">
      <c r="B188" s="29" t="s">
        <v>289</v>
      </c>
      <c r="C188" s="34">
        <f t="shared" ref="C188:AA188" si="47">C$146</f>
        <v>43466</v>
      </c>
      <c r="D188" s="34">
        <f t="shared" si="47"/>
        <v>43831</v>
      </c>
      <c r="E188" s="34">
        <f t="shared" si="47"/>
        <v>44197</v>
      </c>
      <c r="F188" s="34">
        <f t="shared" si="47"/>
        <v>44562</v>
      </c>
      <c r="G188" s="34">
        <f t="shared" si="47"/>
        <v>44927</v>
      </c>
      <c r="H188" s="34">
        <f t="shared" si="47"/>
        <v>45292</v>
      </c>
      <c r="I188" s="34">
        <f t="shared" si="47"/>
        <v>45658</v>
      </c>
      <c r="J188" s="34">
        <f t="shared" si="47"/>
        <v>46023</v>
      </c>
      <c r="K188" s="34">
        <f t="shared" si="47"/>
        <v>46388</v>
      </c>
      <c r="L188" s="34">
        <f t="shared" si="47"/>
        <v>46753</v>
      </c>
      <c r="M188" s="34">
        <f t="shared" si="47"/>
        <v>47119</v>
      </c>
      <c r="N188" s="34">
        <f t="shared" si="47"/>
        <v>47484</v>
      </c>
      <c r="O188" s="34">
        <f t="shared" si="47"/>
        <v>47849</v>
      </c>
      <c r="P188" s="34">
        <f t="shared" si="47"/>
        <v>48214</v>
      </c>
      <c r="Q188" s="34">
        <f t="shared" si="47"/>
        <v>48580</v>
      </c>
      <c r="R188" s="34">
        <f t="shared" si="47"/>
        <v>48945</v>
      </c>
      <c r="S188" s="34">
        <f t="shared" si="47"/>
        <v>49310</v>
      </c>
      <c r="T188" s="34">
        <f t="shared" si="47"/>
        <v>49675</v>
      </c>
      <c r="U188" s="34">
        <f t="shared" si="47"/>
        <v>50041</v>
      </c>
      <c r="V188" s="34">
        <f t="shared" si="47"/>
        <v>50406</v>
      </c>
      <c r="W188" s="34">
        <f t="shared" si="47"/>
        <v>50771</v>
      </c>
      <c r="X188" s="34">
        <f t="shared" si="47"/>
        <v>51136</v>
      </c>
      <c r="Y188" s="34">
        <f t="shared" si="47"/>
        <v>51502</v>
      </c>
      <c r="Z188" s="34">
        <f t="shared" si="47"/>
        <v>51867</v>
      </c>
      <c r="AA188" s="34">
        <f t="shared" si="47"/>
        <v>52232</v>
      </c>
    </row>
    <row r="189" spans="2:27">
      <c r="B189" s="28" t="s">
        <v>285</v>
      </c>
      <c r="C189" s="138">
        <f>'Baseline Cash Flow Projections'!C$17</f>
        <v>1</v>
      </c>
      <c r="D189" s="138">
        <f>'Baseline Cash Flow Projections'!D$17</f>
        <v>0</v>
      </c>
      <c r="E189" s="138">
        <f>'Baseline Cash Flow Projections'!E$17</f>
        <v>0</v>
      </c>
      <c r="F189" s="138">
        <f>'Baseline Cash Flow Projections'!F$17</f>
        <v>0</v>
      </c>
      <c r="G189" s="138">
        <f>'Baseline Cash Flow Projections'!G$17</f>
        <v>0</v>
      </c>
      <c r="H189" s="138">
        <f>'Baseline Cash Flow Projections'!H$17</f>
        <v>0</v>
      </c>
      <c r="I189" s="138">
        <f>'Baseline Cash Flow Projections'!I$17</f>
        <v>0</v>
      </c>
      <c r="J189" s="138">
        <f>'Baseline Cash Flow Projections'!J$17</f>
        <v>0</v>
      </c>
      <c r="K189" s="138">
        <f>'Baseline Cash Flow Projections'!K$17</f>
        <v>0</v>
      </c>
      <c r="L189" s="138">
        <f>'Baseline Cash Flow Projections'!L$17</f>
        <v>0</v>
      </c>
      <c r="M189" s="138">
        <f>'Baseline Cash Flow Projections'!M$17</f>
        <v>0</v>
      </c>
      <c r="N189" s="138">
        <f>'Baseline Cash Flow Projections'!N$17</f>
        <v>0</v>
      </c>
      <c r="O189" s="138">
        <f>'Baseline Cash Flow Projections'!O$17</f>
        <v>0</v>
      </c>
      <c r="P189" s="138">
        <f>'Baseline Cash Flow Projections'!P$17</f>
        <v>0</v>
      </c>
      <c r="Q189" s="138">
        <f>'Baseline Cash Flow Projections'!Q$17</f>
        <v>0</v>
      </c>
      <c r="R189" s="138">
        <f>'Baseline Cash Flow Projections'!R$17</f>
        <v>0</v>
      </c>
      <c r="S189" s="138">
        <f>'Baseline Cash Flow Projections'!S$17</f>
        <v>0</v>
      </c>
      <c r="T189" s="138">
        <f>'Baseline Cash Flow Projections'!T$17</f>
        <v>0</v>
      </c>
      <c r="U189" s="138">
        <f>'Baseline Cash Flow Projections'!U$17</f>
        <v>0</v>
      </c>
      <c r="V189" s="138">
        <f>'Baseline Cash Flow Projections'!V$17</f>
        <v>0</v>
      </c>
      <c r="W189" s="138">
        <f>'Baseline Cash Flow Projections'!W$17</f>
        <v>0</v>
      </c>
      <c r="X189" s="138">
        <f>'Baseline Cash Flow Projections'!X$17</f>
        <v>0</v>
      </c>
      <c r="Y189" s="138">
        <f>'Baseline Cash Flow Projections'!Y$17</f>
        <v>0</v>
      </c>
      <c r="Z189" s="138">
        <f>'Baseline Cash Flow Projections'!Z$17</f>
        <v>0</v>
      </c>
      <c r="AA189" s="138">
        <f>'Baseline Cash Flow Projections'!AA$17</f>
        <v>0</v>
      </c>
    </row>
    <row r="190" spans="2:27">
      <c r="B190" s="28" t="s">
        <v>286</v>
      </c>
      <c r="C190" s="138">
        <f>'Baseline Cash Flow Projections'!C$18</f>
        <v>1</v>
      </c>
      <c r="D190" s="138">
        <f>'Baseline Cash Flow Projections'!D$18</f>
        <v>0</v>
      </c>
      <c r="E190" s="138">
        <f>'Baseline Cash Flow Projections'!E$18</f>
        <v>0</v>
      </c>
      <c r="F190" s="138">
        <f>'Baseline Cash Flow Projections'!F$18</f>
        <v>0</v>
      </c>
      <c r="G190" s="138">
        <f>'Baseline Cash Flow Projections'!G$18</f>
        <v>0</v>
      </c>
      <c r="H190" s="138">
        <f>'Baseline Cash Flow Projections'!H$18</f>
        <v>0</v>
      </c>
      <c r="I190" s="138">
        <f>'Baseline Cash Flow Projections'!I$18</f>
        <v>0</v>
      </c>
      <c r="J190" s="138">
        <f>'Baseline Cash Flow Projections'!J$18</f>
        <v>0</v>
      </c>
      <c r="K190" s="138">
        <f>'Baseline Cash Flow Projections'!K$18</f>
        <v>0</v>
      </c>
      <c r="L190" s="138">
        <f>'Baseline Cash Flow Projections'!L$18</f>
        <v>0</v>
      </c>
      <c r="M190" s="138">
        <f>'Baseline Cash Flow Projections'!M$18</f>
        <v>0</v>
      </c>
      <c r="N190" s="138">
        <f>'Baseline Cash Flow Projections'!N$18</f>
        <v>0</v>
      </c>
      <c r="O190" s="138">
        <f>'Baseline Cash Flow Projections'!O$18</f>
        <v>0</v>
      </c>
      <c r="P190" s="138">
        <f>'Baseline Cash Flow Projections'!P$18</f>
        <v>0</v>
      </c>
      <c r="Q190" s="138">
        <f>'Baseline Cash Flow Projections'!Q$18</f>
        <v>0</v>
      </c>
      <c r="R190" s="138">
        <f>'Baseline Cash Flow Projections'!R$18</f>
        <v>0</v>
      </c>
      <c r="S190" s="138">
        <f>'Baseline Cash Flow Projections'!S$18</f>
        <v>0</v>
      </c>
      <c r="T190" s="138">
        <f>'Baseline Cash Flow Projections'!T$18</f>
        <v>0</v>
      </c>
      <c r="U190" s="138">
        <f>'Baseline Cash Flow Projections'!U$18</f>
        <v>0</v>
      </c>
      <c r="V190" s="138">
        <f>'Baseline Cash Flow Projections'!V$18</f>
        <v>0</v>
      </c>
      <c r="W190" s="138">
        <f>'Baseline Cash Flow Projections'!W$18</f>
        <v>0</v>
      </c>
      <c r="X190" s="138">
        <f>'Baseline Cash Flow Projections'!X$18</f>
        <v>0</v>
      </c>
      <c r="Y190" s="138">
        <f>'Baseline Cash Flow Projections'!Y$18</f>
        <v>0</v>
      </c>
      <c r="Z190" s="138">
        <f>'Baseline Cash Flow Projections'!Z$18</f>
        <v>0</v>
      </c>
      <c r="AA190" s="138">
        <f>'Baseline Cash Flow Projections'!AA$18</f>
        <v>0</v>
      </c>
    </row>
    <row r="191" spans="2:27">
      <c r="B191" s="28" t="s">
        <v>291</v>
      </c>
      <c r="C191" s="138">
        <f t="shared" ref="C191:AA191" si="48">SUM(C189:C190)</f>
        <v>2</v>
      </c>
      <c r="D191" s="138">
        <f t="shared" si="48"/>
        <v>0</v>
      </c>
      <c r="E191" s="138">
        <f t="shared" si="48"/>
        <v>0</v>
      </c>
      <c r="F191" s="138">
        <f t="shared" si="48"/>
        <v>0</v>
      </c>
      <c r="G191" s="138">
        <f t="shared" si="48"/>
        <v>0</v>
      </c>
      <c r="H191" s="138">
        <f t="shared" si="48"/>
        <v>0</v>
      </c>
      <c r="I191" s="138">
        <f t="shared" si="48"/>
        <v>0</v>
      </c>
      <c r="J191" s="138">
        <f t="shared" si="48"/>
        <v>0</v>
      </c>
      <c r="K191" s="138">
        <f t="shared" si="48"/>
        <v>0</v>
      </c>
      <c r="L191" s="138">
        <f t="shared" si="48"/>
        <v>0</v>
      </c>
      <c r="M191" s="138">
        <f t="shared" si="48"/>
        <v>0</v>
      </c>
      <c r="N191" s="138">
        <f t="shared" si="48"/>
        <v>0</v>
      </c>
      <c r="O191" s="138">
        <f t="shared" si="48"/>
        <v>0</v>
      </c>
      <c r="P191" s="138">
        <f t="shared" si="48"/>
        <v>0</v>
      </c>
      <c r="Q191" s="138">
        <f t="shared" si="48"/>
        <v>0</v>
      </c>
      <c r="R191" s="138">
        <f t="shared" si="48"/>
        <v>0</v>
      </c>
      <c r="S191" s="138">
        <f t="shared" si="48"/>
        <v>0</v>
      </c>
      <c r="T191" s="138">
        <f t="shared" si="48"/>
        <v>0</v>
      </c>
      <c r="U191" s="138">
        <f t="shared" si="48"/>
        <v>0</v>
      </c>
      <c r="V191" s="138">
        <f t="shared" si="48"/>
        <v>0</v>
      </c>
      <c r="W191" s="138">
        <f t="shared" si="48"/>
        <v>0</v>
      </c>
      <c r="X191" s="138">
        <f t="shared" si="48"/>
        <v>0</v>
      </c>
      <c r="Y191" s="138">
        <f t="shared" si="48"/>
        <v>0</v>
      </c>
      <c r="Z191" s="138">
        <f t="shared" si="48"/>
        <v>0</v>
      </c>
      <c r="AA191" s="138">
        <f t="shared" si="48"/>
        <v>0</v>
      </c>
    </row>
    <row r="193" spans="2:52">
      <c r="B193" s="30" t="s">
        <v>294</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row>
    <row r="194" spans="2:52" s="26" customFormat="1">
      <c r="B194" s="80" t="s">
        <v>289</v>
      </c>
      <c r="C194" s="42">
        <f>C188</f>
        <v>43466</v>
      </c>
      <c r="D194" s="42">
        <f>C184</f>
        <v>43466</v>
      </c>
      <c r="E194" s="42">
        <f>D188</f>
        <v>43831</v>
      </c>
      <c r="F194" s="42">
        <f>D184</f>
        <v>43836.247603022668</v>
      </c>
      <c r="G194" s="42">
        <f>E188</f>
        <v>44197</v>
      </c>
      <c r="H194" s="42">
        <f>E184</f>
        <v>44207.247603022668</v>
      </c>
      <c r="I194" s="42">
        <f>F188</f>
        <v>44562</v>
      </c>
      <c r="J194" s="42">
        <f>F184</f>
        <v>44577.247603022668</v>
      </c>
      <c r="K194" s="42">
        <f>G188</f>
        <v>44927</v>
      </c>
      <c r="L194" s="42">
        <f>G184</f>
        <v>44947.247603022668</v>
      </c>
      <c r="M194" s="42">
        <f>H188</f>
        <v>45292</v>
      </c>
      <c r="N194" s="42">
        <f>H184</f>
        <v>45317.247603022668</v>
      </c>
      <c r="O194" s="42">
        <f>I188</f>
        <v>45658</v>
      </c>
      <c r="P194" s="42">
        <f>I184</f>
        <v>45688.247603022668</v>
      </c>
      <c r="Q194" s="42">
        <f>J188</f>
        <v>46023</v>
      </c>
      <c r="R194" s="42">
        <f>J184</f>
        <v>46058.247603022668</v>
      </c>
      <c r="S194" s="42">
        <f>K188</f>
        <v>46388</v>
      </c>
      <c r="T194" s="42">
        <f>K184</f>
        <v>46428.247603022668</v>
      </c>
      <c r="U194" s="42">
        <f>L188</f>
        <v>46753</v>
      </c>
      <c r="V194" s="42">
        <f>L184</f>
        <v>46798.247603022668</v>
      </c>
      <c r="W194" s="42">
        <f>M188</f>
        <v>47119</v>
      </c>
      <c r="X194" s="42">
        <f>M184</f>
        <v>47169.247603022668</v>
      </c>
      <c r="Y194" s="42">
        <f>N188</f>
        <v>47484</v>
      </c>
      <c r="Z194" s="42">
        <f>N184</f>
        <v>47539.247603022668</v>
      </c>
      <c r="AA194" s="42">
        <f>O188</f>
        <v>47849</v>
      </c>
      <c r="AB194" s="42">
        <f>O184</f>
        <v>47909.247603022668</v>
      </c>
      <c r="AC194" s="42">
        <f>P188</f>
        <v>48214</v>
      </c>
      <c r="AD194" s="42">
        <f>P184</f>
        <v>48280.247603022668</v>
      </c>
      <c r="AE194" s="42">
        <f>Q188</f>
        <v>48580</v>
      </c>
      <c r="AF194" s="42">
        <f>Q184</f>
        <v>48650.247603022668</v>
      </c>
      <c r="AG194" s="42">
        <f>R188</f>
        <v>48945</v>
      </c>
      <c r="AH194" s="42">
        <f>R184</f>
        <v>49020.247603022668</v>
      </c>
      <c r="AI194" s="42">
        <f>S188</f>
        <v>49310</v>
      </c>
      <c r="AJ194" s="42">
        <f>S184</f>
        <v>49390.247603022668</v>
      </c>
      <c r="AK194" s="42">
        <f>T188</f>
        <v>49675</v>
      </c>
      <c r="AL194" s="42">
        <f>T184</f>
        <v>49761.247603022668</v>
      </c>
      <c r="AM194" s="42">
        <f>U188</f>
        <v>50041</v>
      </c>
      <c r="AN194" s="42">
        <f>U184</f>
        <v>50131.247603022668</v>
      </c>
      <c r="AO194" s="42">
        <f>V188</f>
        <v>50406</v>
      </c>
      <c r="AP194" s="42">
        <f>V184</f>
        <v>50501.247603022668</v>
      </c>
      <c r="AQ194" s="42">
        <f>W188</f>
        <v>50771</v>
      </c>
      <c r="AR194" s="42">
        <f>W184</f>
        <v>50871.247603022668</v>
      </c>
      <c r="AS194" s="42">
        <f>X188</f>
        <v>51136</v>
      </c>
      <c r="AT194" s="42">
        <f>X184</f>
        <v>51242.247603022668</v>
      </c>
      <c r="AU194" s="42">
        <f>Y188</f>
        <v>51502</v>
      </c>
      <c r="AV194" s="42">
        <f>Y184</f>
        <v>51612.247603022668</v>
      </c>
      <c r="AW194" s="42">
        <f>Z188</f>
        <v>51867</v>
      </c>
      <c r="AX194" s="42">
        <f>Z184</f>
        <v>51982.247603022668</v>
      </c>
      <c r="AY194" s="42">
        <f>AA188</f>
        <v>52232</v>
      </c>
      <c r="AZ194" s="42">
        <f>AA184</f>
        <v>52352.247603022668</v>
      </c>
    </row>
    <row r="195" spans="2:52">
      <c r="B195" s="28" t="s">
        <v>284</v>
      </c>
      <c r="C195" s="144">
        <v>0</v>
      </c>
      <c r="D195" s="143">
        <f>C185</f>
        <v>1</v>
      </c>
      <c r="E195" s="144">
        <v>0</v>
      </c>
      <c r="F195" s="143">
        <f>D185</f>
        <v>0</v>
      </c>
      <c r="G195" s="144">
        <v>0</v>
      </c>
      <c r="H195" s="143">
        <f>E185</f>
        <v>0</v>
      </c>
      <c r="I195" s="144">
        <v>0</v>
      </c>
      <c r="J195" s="143">
        <f>F185</f>
        <v>0</v>
      </c>
      <c r="K195" s="144">
        <v>0</v>
      </c>
      <c r="L195" s="143">
        <f>G185</f>
        <v>0</v>
      </c>
      <c r="M195" s="144">
        <v>0</v>
      </c>
      <c r="N195" s="143">
        <f>H185</f>
        <v>0</v>
      </c>
      <c r="O195" s="144">
        <v>0</v>
      </c>
      <c r="P195" s="143">
        <f>I185</f>
        <v>0</v>
      </c>
      <c r="Q195" s="144">
        <v>0</v>
      </c>
      <c r="R195" s="143">
        <f>J185</f>
        <v>0</v>
      </c>
      <c r="S195" s="144">
        <v>0</v>
      </c>
      <c r="T195" s="143">
        <f>K185</f>
        <v>0</v>
      </c>
      <c r="U195" s="144">
        <v>0</v>
      </c>
      <c r="V195" s="143">
        <f>L185</f>
        <v>0</v>
      </c>
      <c r="W195" s="144">
        <v>0</v>
      </c>
      <c r="X195" s="143">
        <f>M185</f>
        <v>0</v>
      </c>
      <c r="Y195" s="144">
        <v>0</v>
      </c>
      <c r="Z195" s="143">
        <f>N185</f>
        <v>0</v>
      </c>
      <c r="AA195" s="144">
        <v>0</v>
      </c>
      <c r="AB195" s="143">
        <f>O185</f>
        <v>0</v>
      </c>
      <c r="AC195" s="144">
        <v>0</v>
      </c>
      <c r="AD195" s="143">
        <f>P185</f>
        <v>0</v>
      </c>
      <c r="AE195" s="144">
        <v>0</v>
      </c>
      <c r="AF195" s="143">
        <f>Q185</f>
        <v>0</v>
      </c>
      <c r="AG195" s="144">
        <v>0</v>
      </c>
      <c r="AH195" s="143">
        <f>R185</f>
        <v>0</v>
      </c>
      <c r="AI195" s="144">
        <v>0</v>
      </c>
      <c r="AJ195" s="143">
        <f>S185</f>
        <v>0</v>
      </c>
      <c r="AK195" s="144">
        <v>0</v>
      </c>
      <c r="AL195" s="143">
        <f>T185</f>
        <v>0</v>
      </c>
      <c r="AM195" s="144">
        <v>0</v>
      </c>
      <c r="AN195" s="143">
        <f>U185</f>
        <v>0</v>
      </c>
      <c r="AO195" s="144">
        <v>0</v>
      </c>
      <c r="AP195" s="143">
        <f>V185</f>
        <v>0</v>
      </c>
      <c r="AQ195" s="144">
        <v>0</v>
      </c>
      <c r="AR195" s="143">
        <f>W185</f>
        <v>0</v>
      </c>
      <c r="AS195" s="144">
        <v>0</v>
      </c>
      <c r="AT195" s="143">
        <f>X185</f>
        <v>0</v>
      </c>
      <c r="AU195" s="144">
        <v>0</v>
      </c>
      <c r="AV195" s="143">
        <f>Y185</f>
        <v>0</v>
      </c>
      <c r="AW195" s="144">
        <v>0</v>
      </c>
      <c r="AX195" s="143">
        <f>Z185</f>
        <v>0</v>
      </c>
      <c r="AY195" s="144">
        <v>0</v>
      </c>
      <c r="AZ195" s="143">
        <f>AA185</f>
        <v>0</v>
      </c>
    </row>
    <row r="196" spans="2:52">
      <c r="B196" s="28" t="s">
        <v>291</v>
      </c>
      <c r="C196" s="143">
        <f>C191</f>
        <v>2</v>
      </c>
      <c r="D196" s="137">
        <v>0</v>
      </c>
      <c r="E196" s="143">
        <f>D191</f>
        <v>0</v>
      </c>
      <c r="F196" s="137">
        <v>0</v>
      </c>
      <c r="G196" s="143">
        <f>E191</f>
        <v>0</v>
      </c>
      <c r="H196" s="137">
        <v>0</v>
      </c>
      <c r="I196" s="143">
        <f>F191</f>
        <v>0</v>
      </c>
      <c r="J196" s="137">
        <v>0</v>
      </c>
      <c r="K196" s="143">
        <f>G191</f>
        <v>0</v>
      </c>
      <c r="L196" s="137">
        <v>0</v>
      </c>
      <c r="M196" s="143">
        <f>H191</f>
        <v>0</v>
      </c>
      <c r="N196" s="137">
        <v>0</v>
      </c>
      <c r="O196" s="143">
        <f>I191</f>
        <v>0</v>
      </c>
      <c r="P196" s="137">
        <v>0</v>
      </c>
      <c r="Q196" s="143">
        <f>J191</f>
        <v>0</v>
      </c>
      <c r="R196" s="137">
        <v>0</v>
      </c>
      <c r="S196" s="143">
        <f>K191</f>
        <v>0</v>
      </c>
      <c r="T196" s="137">
        <v>0</v>
      </c>
      <c r="U196" s="143">
        <f>L191</f>
        <v>0</v>
      </c>
      <c r="V196" s="137">
        <v>0</v>
      </c>
      <c r="W196" s="143">
        <f>M191</f>
        <v>0</v>
      </c>
      <c r="X196" s="137">
        <v>0</v>
      </c>
      <c r="Y196" s="143">
        <f>N191</f>
        <v>0</v>
      </c>
      <c r="Z196" s="137">
        <v>0</v>
      </c>
      <c r="AA196" s="143">
        <f>O191</f>
        <v>0</v>
      </c>
      <c r="AB196" s="137">
        <v>0</v>
      </c>
      <c r="AC196" s="143">
        <f>P191</f>
        <v>0</v>
      </c>
      <c r="AD196" s="137">
        <v>0</v>
      </c>
      <c r="AE196" s="143">
        <f>Q191</f>
        <v>0</v>
      </c>
      <c r="AF196" s="137">
        <v>0</v>
      </c>
      <c r="AG196" s="143">
        <f>R191</f>
        <v>0</v>
      </c>
      <c r="AH196" s="137">
        <v>0</v>
      </c>
      <c r="AI196" s="143">
        <f>S191</f>
        <v>0</v>
      </c>
      <c r="AJ196" s="137">
        <v>0</v>
      </c>
      <c r="AK196" s="143">
        <f>T191</f>
        <v>0</v>
      </c>
      <c r="AL196" s="137">
        <v>0</v>
      </c>
      <c r="AM196" s="143">
        <f>U191</f>
        <v>0</v>
      </c>
      <c r="AN196" s="137">
        <v>0</v>
      </c>
      <c r="AO196" s="143">
        <f>V191</f>
        <v>0</v>
      </c>
      <c r="AP196" s="137">
        <v>0</v>
      </c>
      <c r="AQ196" s="143">
        <f>W191</f>
        <v>0</v>
      </c>
      <c r="AR196" s="137">
        <v>0</v>
      </c>
      <c r="AS196" s="143">
        <f>X191</f>
        <v>0</v>
      </c>
      <c r="AT196" s="137">
        <v>0</v>
      </c>
      <c r="AU196" s="143">
        <f>Y191</f>
        <v>0</v>
      </c>
      <c r="AV196" s="137">
        <v>0</v>
      </c>
      <c r="AW196" s="143">
        <f>Z191</f>
        <v>0</v>
      </c>
      <c r="AX196" s="137">
        <v>0</v>
      </c>
      <c r="AY196" s="143">
        <f>AA191</f>
        <v>0</v>
      </c>
      <c r="AZ196" s="137">
        <v>0</v>
      </c>
    </row>
    <row r="197" spans="2:52">
      <c r="B197" s="28" t="s">
        <v>292</v>
      </c>
      <c r="C197" s="138">
        <f t="shared" ref="C197:AH197" si="49">C195-C196</f>
        <v>-2</v>
      </c>
      <c r="D197" s="138">
        <f t="shared" si="49"/>
        <v>1</v>
      </c>
      <c r="E197" s="138">
        <f t="shared" si="49"/>
        <v>0</v>
      </c>
      <c r="F197" s="138">
        <f t="shared" si="49"/>
        <v>0</v>
      </c>
      <c r="G197" s="138">
        <f t="shared" si="49"/>
        <v>0</v>
      </c>
      <c r="H197" s="138">
        <f t="shared" si="49"/>
        <v>0</v>
      </c>
      <c r="I197" s="138">
        <f t="shared" si="49"/>
        <v>0</v>
      </c>
      <c r="J197" s="138">
        <f t="shared" si="49"/>
        <v>0</v>
      </c>
      <c r="K197" s="138">
        <f t="shared" si="49"/>
        <v>0</v>
      </c>
      <c r="L197" s="138">
        <f t="shared" si="49"/>
        <v>0</v>
      </c>
      <c r="M197" s="138">
        <f t="shared" si="49"/>
        <v>0</v>
      </c>
      <c r="N197" s="138">
        <f t="shared" si="49"/>
        <v>0</v>
      </c>
      <c r="O197" s="138">
        <f t="shared" si="49"/>
        <v>0</v>
      </c>
      <c r="P197" s="138">
        <f t="shared" si="49"/>
        <v>0</v>
      </c>
      <c r="Q197" s="138">
        <f t="shared" si="49"/>
        <v>0</v>
      </c>
      <c r="R197" s="138">
        <f t="shared" si="49"/>
        <v>0</v>
      </c>
      <c r="S197" s="138">
        <f t="shared" si="49"/>
        <v>0</v>
      </c>
      <c r="T197" s="138">
        <f t="shared" si="49"/>
        <v>0</v>
      </c>
      <c r="U197" s="138">
        <f t="shared" si="49"/>
        <v>0</v>
      </c>
      <c r="V197" s="138">
        <f t="shared" si="49"/>
        <v>0</v>
      </c>
      <c r="W197" s="138">
        <f t="shared" si="49"/>
        <v>0</v>
      </c>
      <c r="X197" s="138">
        <f t="shared" si="49"/>
        <v>0</v>
      </c>
      <c r="Y197" s="138">
        <f t="shared" si="49"/>
        <v>0</v>
      </c>
      <c r="Z197" s="138">
        <f t="shared" si="49"/>
        <v>0</v>
      </c>
      <c r="AA197" s="138">
        <f t="shared" si="49"/>
        <v>0</v>
      </c>
      <c r="AB197" s="138">
        <f t="shared" si="49"/>
        <v>0</v>
      </c>
      <c r="AC197" s="138">
        <f t="shared" si="49"/>
        <v>0</v>
      </c>
      <c r="AD197" s="138">
        <f t="shared" si="49"/>
        <v>0</v>
      </c>
      <c r="AE197" s="138">
        <f t="shared" si="49"/>
        <v>0</v>
      </c>
      <c r="AF197" s="138">
        <f t="shared" si="49"/>
        <v>0</v>
      </c>
      <c r="AG197" s="138">
        <f t="shared" si="49"/>
        <v>0</v>
      </c>
      <c r="AH197" s="138">
        <f t="shared" si="49"/>
        <v>0</v>
      </c>
      <c r="AI197" s="138">
        <f t="shared" ref="AI197:AZ197" si="50">AI195-AI196</f>
        <v>0</v>
      </c>
      <c r="AJ197" s="138">
        <f t="shared" si="50"/>
        <v>0</v>
      </c>
      <c r="AK197" s="138">
        <f t="shared" si="50"/>
        <v>0</v>
      </c>
      <c r="AL197" s="138">
        <f t="shared" si="50"/>
        <v>0</v>
      </c>
      <c r="AM197" s="138">
        <f t="shared" si="50"/>
        <v>0</v>
      </c>
      <c r="AN197" s="138">
        <f t="shared" si="50"/>
        <v>0</v>
      </c>
      <c r="AO197" s="138">
        <f t="shared" si="50"/>
        <v>0</v>
      </c>
      <c r="AP197" s="138">
        <f t="shared" si="50"/>
        <v>0</v>
      </c>
      <c r="AQ197" s="138">
        <f t="shared" si="50"/>
        <v>0</v>
      </c>
      <c r="AR197" s="138">
        <f t="shared" si="50"/>
        <v>0</v>
      </c>
      <c r="AS197" s="138">
        <f t="shared" si="50"/>
        <v>0</v>
      </c>
      <c r="AT197" s="138">
        <f t="shared" si="50"/>
        <v>0</v>
      </c>
      <c r="AU197" s="138">
        <f t="shared" si="50"/>
        <v>0</v>
      </c>
      <c r="AV197" s="138">
        <f t="shared" si="50"/>
        <v>0</v>
      </c>
      <c r="AW197" s="138">
        <f t="shared" si="50"/>
        <v>0</v>
      </c>
      <c r="AX197" s="138">
        <f t="shared" si="50"/>
        <v>0</v>
      </c>
      <c r="AY197" s="138">
        <f t="shared" si="50"/>
        <v>0</v>
      </c>
      <c r="AZ197" s="138">
        <f t="shared" si="50"/>
        <v>0</v>
      </c>
    </row>
    <row r="199" spans="2:52">
      <c r="B199" s="36" t="s">
        <v>147</v>
      </c>
      <c r="C199" s="163">
        <f>XNPV('Model Parameters &amp; Inputs'!$C$8,C197:AZ197,C194:AZ194)</f>
        <v>-1</v>
      </c>
      <c r="D199" s="71"/>
      <c r="E199" s="104"/>
    </row>
    <row r="200" spans="2:52">
      <c r="B200" s="36" t="s">
        <v>159</v>
      </c>
      <c r="C200" s="37">
        <f>-($C$151-C199)/$C$151</f>
        <v>0</v>
      </c>
      <c r="E200" t="s">
        <v>296</v>
      </c>
    </row>
    <row r="201" spans="2:52">
      <c r="B201" s="36" t="s">
        <v>160</v>
      </c>
      <c r="C201" s="163">
        <f>C199-$C$151</f>
        <v>0</v>
      </c>
      <c r="E201" t="s">
        <v>296</v>
      </c>
    </row>
    <row r="202" spans="2:52">
      <c r="E202" t="s">
        <v>296</v>
      </c>
    </row>
    <row r="203" spans="2:52">
      <c r="B203" s="100" t="s">
        <v>187</v>
      </c>
      <c r="C203" s="101"/>
      <c r="D203" s="101"/>
      <c r="E203" s="101" t="s">
        <v>296</v>
      </c>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row>
    <row r="204" spans="2:52">
      <c r="E204" t="s">
        <v>296</v>
      </c>
      <c r="F204" t="s">
        <v>296</v>
      </c>
    </row>
    <row r="205" spans="2:52">
      <c r="B205" s="29" t="s">
        <v>158</v>
      </c>
      <c r="C205" s="102">
        <f>C32</f>
        <v>491.27499999999998</v>
      </c>
      <c r="D205" s="122"/>
      <c r="E205" t="s">
        <v>296</v>
      </c>
      <c r="F205" t="s">
        <v>296</v>
      </c>
    </row>
    <row r="206" spans="2:52">
      <c r="D206" t="s">
        <v>296</v>
      </c>
    </row>
    <row r="207" spans="2:52">
      <c r="B207" s="30" t="s">
        <v>288</v>
      </c>
      <c r="C207" s="135">
        <v>1</v>
      </c>
      <c r="D207" s="135">
        <f t="shared" ref="D207:AA207" si="51">C207+1</f>
        <v>2</v>
      </c>
      <c r="E207" s="135">
        <f t="shared" si="51"/>
        <v>3</v>
      </c>
      <c r="F207" s="135">
        <f t="shared" si="51"/>
        <v>4</v>
      </c>
      <c r="G207" s="135">
        <f t="shared" si="51"/>
        <v>5</v>
      </c>
      <c r="H207" s="135">
        <f t="shared" si="51"/>
        <v>6</v>
      </c>
      <c r="I207" s="135">
        <f t="shared" si="51"/>
        <v>7</v>
      </c>
      <c r="J207" s="135">
        <f t="shared" si="51"/>
        <v>8</v>
      </c>
      <c r="K207" s="135">
        <f t="shared" si="51"/>
        <v>9</v>
      </c>
      <c r="L207" s="135">
        <f t="shared" si="51"/>
        <v>10</v>
      </c>
      <c r="M207" s="135">
        <f t="shared" si="51"/>
        <v>11</v>
      </c>
      <c r="N207" s="135">
        <f t="shared" si="51"/>
        <v>12</v>
      </c>
      <c r="O207" s="135">
        <f t="shared" si="51"/>
        <v>13</v>
      </c>
      <c r="P207" s="135">
        <f t="shared" si="51"/>
        <v>14</v>
      </c>
      <c r="Q207" s="135">
        <f t="shared" si="51"/>
        <v>15</v>
      </c>
      <c r="R207" s="135">
        <f t="shared" si="51"/>
        <v>16</v>
      </c>
      <c r="S207" s="135">
        <f t="shared" si="51"/>
        <v>17</v>
      </c>
      <c r="T207" s="135">
        <f t="shared" si="51"/>
        <v>18</v>
      </c>
      <c r="U207" s="135">
        <f t="shared" si="51"/>
        <v>19</v>
      </c>
      <c r="V207" s="135">
        <f t="shared" si="51"/>
        <v>20</v>
      </c>
      <c r="W207" s="135">
        <f t="shared" si="51"/>
        <v>21</v>
      </c>
      <c r="X207" s="135">
        <f t="shared" si="51"/>
        <v>22</v>
      </c>
      <c r="Y207" s="135">
        <f t="shared" si="51"/>
        <v>23</v>
      </c>
      <c r="Z207" s="135">
        <f t="shared" si="51"/>
        <v>24</v>
      </c>
      <c r="AA207" s="135">
        <f t="shared" si="51"/>
        <v>25</v>
      </c>
    </row>
    <row r="208" spans="2:52">
      <c r="B208" s="29" t="s">
        <v>293</v>
      </c>
      <c r="C208" s="141">
        <f t="shared" ref="C208:AA208" si="52">$C205/25</f>
        <v>19.651</v>
      </c>
      <c r="D208" s="141">
        <f t="shared" si="52"/>
        <v>19.651</v>
      </c>
      <c r="E208" s="141">
        <f t="shared" si="52"/>
        <v>19.651</v>
      </c>
      <c r="F208" s="141">
        <f t="shared" si="52"/>
        <v>19.651</v>
      </c>
      <c r="G208" s="141">
        <f t="shared" si="52"/>
        <v>19.651</v>
      </c>
      <c r="H208" s="141">
        <f t="shared" si="52"/>
        <v>19.651</v>
      </c>
      <c r="I208" s="141">
        <f t="shared" si="52"/>
        <v>19.651</v>
      </c>
      <c r="J208" s="141">
        <f t="shared" si="52"/>
        <v>19.651</v>
      </c>
      <c r="K208" s="141">
        <f t="shared" si="52"/>
        <v>19.651</v>
      </c>
      <c r="L208" s="141">
        <f t="shared" si="52"/>
        <v>19.651</v>
      </c>
      <c r="M208" s="141">
        <f t="shared" si="52"/>
        <v>19.651</v>
      </c>
      <c r="N208" s="141">
        <f t="shared" si="52"/>
        <v>19.651</v>
      </c>
      <c r="O208" s="141">
        <f t="shared" si="52"/>
        <v>19.651</v>
      </c>
      <c r="P208" s="141">
        <f t="shared" si="52"/>
        <v>19.651</v>
      </c>
      <c r="Q208" s="141">
        <f t="shared" si="52"/>
        <v>19.651</v>
      </c>
      <c r="R208" s="141">
        <f t="shared" si="52"/>
        <v>19.651</v>
      </c>
      <c r="S208" s="141">
        <f t="shared" si="52"/>
        <v>19.651</v>
      </c>
      <c r="T208" s="141">
        <f t="shared" si="52"/>
        <v>19.651</v>
      </c>
      <c r="U208" s="141">
        <f t="shared" si="52"/>
        <v>19.651</v>
      </c>
      <c r="V208" s="141">
        <f t="shared" si="52"/>
        <v>19.651</v>
      </c>
      <c r="W208" s="141">
        <f t="shared" si="52"/>
        <v>19.651</v>
      </c>
      <c r="X208" s="141">
        <f t="shared" si="52"/>
        <v>19.651</v>
      </c>
      <c r="Y208" s="141">
        <f t="shared" si="52"/>
        <v>19.651</v>
      </c>
      <c r="Z208" s="141">
        <f t="shared" si="52"/>
        <v>19.651</v>
      </c>
      <c r="AA208" s="141">
        <f t="shared" si="52"/>
        <v>19.651</v>
      </c>
    </row>
    <row r="209" spans="2:52">
      <c r="B209" s="28" t="s">
        <v>289</v>
      </c>
      <c r="C209" s="34">
        <f>$C$146</f>
        <v>43466</v>
      </c>
      <c r="D209" s="34">
        <f t="shared" ref="D209:AA209" si="53">(DATE(YEAR(C209)+1,MONTH(C209),DAY(C209)))+C208</f>
        <v>43850.650999999998</v>
      </c>
      <c r="E209" s="34">
        <f t="shared" si="53"/>
        <v>44235.650999999998</v>
      </c>
      <c r="F209" s="34">
        <f t="shared" si="53"/>
        <v>44619.650999999998</v>
      </c>
      <c r="G209" s="34">
        <f t="shared" si="53"/>
        <v>45003.650999999998</v>
      </c>
      <c r="H209" s="34">
        <f t="shared" si="53"/>
        <v>45388.650999999998</v>
      </c>
      <c r="I209" s="34">
        <f t="shared" si="53"/>
        <v>45772.650999999998</v>
      </c>
      <c r="J209" s="34">
        <f t="shared" si="53"/>
        <v>46156.650999999998</v>
      </c>
      <c r="K209" s="34">
        <f t="shared" si="53"/>
        <v>46540.650999999998</v>
      </c>
      <c r="L209" s="34">
        <f t="shared" si="53"/>
        <v>46925.650999999998</v>
      </c>
      <c r="M209" s="34">
        <f t="shared" si="53"/>
        <v>47309.650999999998</v>
      </c>
      <c r="N209" s="34">
        <f t="shared" si="53"/>
        <v>47693.650999999998</v>
      </c>
      <c r="O209" s="34">
        <f t="shared" si="53"/>
        <v>48077.650999999998</v>
      </c>
      <c r="P209" s="34">
        <f t="shared" si="53"/>
        <v>48462.650999999998</v>
      </c>
      <c r="Q209" s="34">
        <f t="shared" si="53"/>
        <v>48846.650999999998</v>
      </c>
      <c r="R209" s="34">
        <f t="shared" si="53"/>
        <v>49230.650999999998</v>
      </c>
      <c r="S209" s="34">
        <f t="shared" si="53"/>
        <v>49614.650999999998</v>
      </c>
      <c r="T209" s="34">
        <f t="shared" si="53"/>
        <v>49999.650999999998</v>
      </c>
      <c r="U209" s="34">
        <f t="shared" si="53"/>
        <v>50383.650999999998</v>
      </c>
      <c r="V209" s="34">
        <f t="shared" si="53"/>
        <v>50767.650999999998</v>
      </c>
      <c r="W209" s="34">
        <f t="shared" si="53"/>
        <v>51151.650999999998</v>
      </c>
      <c r="X209" s="34">
        <f t="shared" si="53"/>
        <v>51536.650999999998</v>
      </c>
      <c r="Y209" s="34">
        <f t="shared" si="53"/>
        <v>51920.650999999998</v>
      </c>
      <c r="Z209" s="34">
        <f t="shared" si="53"/>
        <v>52304.650999999998</v>
      </c>
      <c r="AA209" s="34">
        <f t="shared" si="53"/>
        <v>52689.650999999998</v>
      </c>
    </row>
    <row r="210" spans="2:52">
      <c r="B210" s="28" t="s">
        <v>284</v>
      </c>
      <c r="C210" s="137">
        <f t="shared" ref="C210:AA210" si="54">C$147</f>
        <v>1</v>
      </c>
      <c r="D210" s="137">
        <f t="shared" si="54"/>
        <v>0</v>
      </c>
      <c r="E210" s="137">
        <f t="shared" si="54"/>
        <v>0</v>
      </c>
      <c r="F210" s="137">
        <f t="shared" si="54"/>
        <v>0</v>
      </c>
      <c r="G210" s="137">
        <f t="shared" si="54"/>
        <v>0</v>
      </c>
      <c r="H210" s="137">
        <f t="shared" si="54"/>
        <v>0</v>
      </c>
      <c r="I210" s="137">
        <f t="shared" si="54"/>
        <v>0</v>
      </c>
      <c r="J210" s="137">
        <f t="shared" si="54"/>
        <v>0</v>
      </c>
      <c r="K210" s="137">
        <f t="shared" si="54"/>
        <v>0</v>
      </c>
      <c r="L210" s="137">
        <f t="shared" si="54"/>
        <v>0</v>
      </c>
      <c r="M210" s="137">
        <f t="shared" si="54"/>
        <v>0</v>
      </c>
      <c r="N210" s="137">
        <f t="shared" si="54"/>
        <v>0</v>
      </c>
      <c r="O210" s="137">
        <f t="shared" si="54"/>
        <v>0</v>
      </c>
      <c r="P210" s="137">
        <f t="shared" si="54"/>
        <v>0</v>
      </c>
      <c r="Q210" s="137">
        <f t="shared" si="54"/>
        <v>0</v>
      </c>
      <c r="R210" s="137">
        <f t="shared" si="54"/>
        <v>0</v>
      </c>
      <c r="S210" s="137">
        <f t="shared" si="54"/>
        <v>0</v>
      </c>
      <c r="T210" s="137">
        <f t="shared" si="54"/>
        <v>0</v>
      </c>
      <c r="U210" s="137">
        <f t="shared" si="54"/>
        <v>0</v>
      </c>
      <c r="V210" s="137">
        <f t="shared" si="54"/>
        <v>0</v>
      </c>
      <c r="W210" s="137">
        <f t="shared" si="54"/>
        <v>0</v>
      </c>
      <c r="X210" s="137">
        <f t="shared" si="54"/>
        <v>0</v>
      </c>
      <c r="Y210" s="137">
        <f t="shared" si="54"/>
        <v>0</v>
      </c>
      <c r="Z210" s="137">
        <f t="shared" si="54"/>
        <v>0</v>
      </c>
      <c r="AA210" s="137">
        <f t="shared" si="54"/>
        <v>0</v>
      </c>
    </row>
    <row r="212" spans="2:52">
      <c r="B212" s="30" t="s">
        <v>290</v>
      </c>
      <c r="C212" s="29">
        <v>1</v>
      </c>
      <c r="D212" s="135">
        <f t="shared" ref="D212:AA212" si="55">C212+1</f>
        <v>2</v>
      </c>
      <c r="E212" s="135">
        <f t="shared" si="55"/>
        <v>3</v>
      </c>
      <c r="F212" s="135">
        <f t="shared" si="55"/>
        <v>4</v>
      </c>
      <c r="G212" s="135">
        <f t="shared" si="55"/>
        <v>5</v>
      </c>
      <c r="H212" s="135">
        <f t="shared" si="55"/>
        <v>6</v>
      </c>
      <c r="I212" s="135">
        <f t="shared" si="55"/>
        <v>7</v>
      </c>
      <c r="J212" s="135">
        <f t="shared" si="55"/>
        <v>8</v>
      </c>
      <c r="K212" s="135">
        <f t="shared" si="55"/>
        <v>9</v>
      </c>
      <c r="L212" s="135">
        <f t="shared" si="55"/>
        <v>10</v>
      </c>
      <c r="M212" s="135">
        <f t="shared" si="55"/>
        <v>11</v>
      </c>
      <c r="N212" s="135">
        <f t="shared" si="55"/>
        <v>12</v>
      </c>
      <c r="O212" s="135">
        <f t="shared" si="55"/>
        <v>13</v>
      </c>
      <c r="P212" s="135">
        <f t="shared" si="55"/>
        <v>14</v>
      </c>
      <c r="Q212" s="135">
        <f t="shared" si="55"/>
        <v>15</v>
      </c>
      <c r="R212" s="135">
        <f t="shared" si="55"/>
        <v>16</v>
      </c>
      <c r="S212" s="135">
        <f t="shared" si="55"/>
        <v>17</v>
      </c>
      <c r="T212" s="135">
        <f t="shared" si="55"/>
        <v>18</v>
      </c>
      <c r="U212" s="135">
        <f t="shared" si="55"/>
        <v>19</v>
      </c>
      <c r="V212" s="135">
        <f t="shared" si="55"/>
        <v>20</v>
      </c>
      <c r="W212" s="135">
        <f t="shared" si="55"/>
        <v>21</v>
      </c>
      <c r="X212" s="135">
        <f t="shared" si="55"/>
        <v>22</v>
      </c>
      <c r="Y212" s="135">
        <f t="shared" si="55"/>
        <v>23</v>
      </c>
      <c r="Z212" s="135">
        <f t="shared" si="55"/>
        <v>24</v>
      </c>
      <c r="AA212" s="135">
        <f t="shared" si="55"/>
        <v>25</v>
      </c>
    </row>
    <row r="213" spans="2:52">
      <c r="B213" s="29" t="s">
        <v>289</v>
      </c>
      <c r="C213" s="34">
        <f t="shared" ref="C213:AA213" si="56">C$146</f>
        <v>43466</v>
      </c>
      <c r="D213" s="34">
        <f t="shared" si="56"/>
        <v>43831</v>
      </c>
      <c r="E213" s="34">
        <f t="shared" si="56"/>
        <v>44197</v>
      </c>
      <c r="F213" s="34">
        <f t="shared" si="56"/>
        <v>44562</v>
      </c>
      <c r="G213" s="34">
        <f t="shared" si="56"/>
        <v>44927</v>
      </c>
      <c r="H213" s="34">
        <f t="shared" si="56"/>
        <v>45292</v>
      </c>
      <c r="I213" s="34">
        <f t="shared" si="56"/>
        <v>45658</v>
      </c>
      <c r="J213" s="34">
        <f t="shared" si="56"/>
        <v>46023</v>
      </c>
      <c r="K213" s="34">
        <f t="shared" si="56"/>
        <v>46388</v>
      </c>
      <c r="L213" s="34">
        <f t="shared" si="56"/>
        <v>46753</v>
      </c>
      <c r="M213" s="34">
        <f t="shared" si="56"/>
        <v>47119</v>
      </c>
      <c r="N213" s="34">
        <f t="shared" si="56"/>
        <v>47484</v>
      </c>
      <c r="O213" s="34">
        <f t="shared" si="56"/>
        <v>47849</v>
      </c>
      <c r="P213" s="34">
        <f t="shared" si="56"/>
        <v>48214</v>
      </c>
      <c r="Q213" s="34">
        <f t="shared" si="56"/>
        <v>48580</v>
      </c>
      <c r="R213" s="34">
        <f t="shared" si="56"/>
        <v>48945</v>
      </c>
      <c r="S213" s="34">
        <f t="shared" si="56"/>
        <v>49310</v>
      </c>
      <c r="T213" s="34">
        <f t="shared" si="56"/>
        <v>49675</v>
      </c>
      <c r="U213" s="34">
        <f t="shared" si="56"/>
        <v>50041</v>
      </c>
      <c r="V213" s="34">
        <f t="shared" si="56"/>
        <v>50406</v>
      </c>
      <c r="W213" s="34">
        <f t="shared" si="56"/>
        <v>50771</v>
      </c>
      <c r="X213" s="34">
        <f t="shared" si="56"/>
        <v>51136</v>
      </c>
      <c r="Y213" s="34">
        <f t="shared" si="56"/>
        <v>51502</v>
      </c>
      <c r="Z213" s="34">
        <f t="shared" si="56"/>
        <v>51867</v>
      </c>
      <c r="AA213" s="34">
        <f t="shared" si="56"/>
        <v>52232</v>
      </c>
    </row>
    <row r="214" spans="2:52">
      <c r="B214" s="28" t="s">
        <v>285</v>
      </c>
      <c r="C214" s="138">
        <f>'Baseline Cash Flow Projections'!C$17</f>
        <v>1</v>
      </c>
      <c r="D214" s="138">
        <f>'Baseline Cash Flow Projections'!D$17</f>
        <v>0</v>
      </c>
      <c r="E214" s="138">
        <f>'Baseline Cash Flow Projections'!E$17</f>
        <v>0</v>
      </c>
      <c r="F214" s="138">
        <f>'Baseline Cash Flow Projections'!F$17</f>
        <v>0</v>
      </c>
      <c r="G214" s="138">
        <f>'Baseline Cash Flow Projections'!G$17</f>
        <v>0</v>
      </c>
      <c r="H214" s="138">
        <f>'Baseline Cash Flow Projections'!H$17</f>
        <v>0</v>
      </c>
      <c r="I214" s="138">
        <f>'Baseline Cash Flow Projections'!I$17</f>
        <v>0</v>
      </c>
      <c r="J214" s="138">
        <f>'Baseline Cash Flow Projections'!J$17</f>
        <v>0</v>
      </c>
      <c r="K214" s="138">
        <f>'Baseline Cash Flow Projections'!K$17</f>
        <v>0</v>
      </c>
      <c r="L214" s="138">
        <f>'Baseline Cash Flow Projections'!L$17</f>
        <v>0</v>
      </c>
      <c r="M214" s="138">
        <f>'Baseline Cash Flow Projections'!M$17</f>
        <v>0</v>
      </c>
      <c r="N214" s="138">
        <f>'Baseline Cash Flow Projections'!N$17</f>
        <v>0</v>
      </c>
      <c r="O214" s="138">
        <f>'Baseline Cash Flow Projections'!O$17</f>
        <v>0</v>
      </c>
      <c r="P214" s="138">
        <f>'Baseline Cash Flow Projections'!P$17</f>
        <v>0</v>
      </c>
      <c r="Q214" s="138">
        <f>'Baseline Cash Flow Projections'!Q$17</f>
        <v>0</v>
      </c>
      <c r="R214" s="138">
        <f>'Baseline Cash Flow Projections'!R$17</f>
        <v>0</v>
      </c>
      <c r="S214" s="138">
        <f>'Baseline Cash Flow Projections'!S$17</f>
        <v>0</v>
      </c>
      <c r="T214" s="138">
        <f>'Baseline Cash Flow Projections'!T$17</f>
        <v>0</v>
      </c>
      <c r="U214" s="138">
        <f>'Baseline Cash Flow Projections'!U$17</f>
        <v>0</v>
      </c>
      <c r="V214" s="138">
        <f>'Baseline Cash Flow Projections'!V$17</f>
        <v>0</v>
      </c>
      <c r="W214" s="138">
        <f>'Baseline Cash Flow Projections'!W$17</f>
        <v>0</v>
      </c>
      <c r="X214" s="138">
        <f>'Baseline Cash Flow Projections'!X$17</f>
        <v>0</v>
      </c>
      <c r="Y214" s="138">
        <f>'Baseline Cash Flow Projections'!Y$17</f>
        <v>0</v>
      </c>
      <c r="Z214" s="138">
        <f>'Baseline Cash Flow Projections'!Z$17</f>
        <v>0</v>
      </c>
      <c r="AA214" s="138">
        <f>'Baseline Cash Flow Projections'!AA$17</f>
        <v>0</v>
      </c>
    </row>
    <row r="215" spans="2:52">
      <c r="B215" s="28" t="s">
        <v>286</v>
      </c>
      <c r="C215" s="138">
        <f>'Baseline Cash Flow Projections'!C$18</f>
        <v>1</v>
      </c>
      <c r="D215" s="138">
        <f>'Baseline Cash Flow Projections'!D$18</f>
        <v>0</v>
      </c>
      <c r="E215" s="138">
        <f>'Baseline Cash Flow Projections'!E$18</f>
        <v>0</v>
      </c>
      <c r="F215" s="138">
        <f>'Baseline Cash Flow Projections'!F$18</f>
        <v>0</v>
      </c>
      <c r="G215" s="138">
        <f>'Baseline Cash Flow Projections'!G$18</f>
        <v>0</v>
      </c>
      <c r="H215" s="138">
        <f>'Baseline Cash Flow Projections'!H$18</f>
        <v>0</v>
      </c>
      <c r="I215" s="138">
        <f>'Baseline Cash Flow Projections'!I$18</f>
        <v>0</v>
      </c>
      <c r="J215" s="138">
        <f>'Baseline Cash Flow Projections'!J$18</f>
        <v>0</v>
      </c>
      <c r="K215" s="138">
        <f>'Baseline Cash Flow Projections'!K$18</f>
        <v>0</v>
      </c>
      <c r="L215" s="138">
        <f>'Baseline Cash Flow Projections'!L$18</f>
        <v>0</v>
      </c>
      <c r="M215" s="138">
        <f>'Baseline Cash Flow Projections'!M$18</f>
        <v>0</v>
      </c>
      <c r="N215" s="138">
        <f>'Baseline Cash Flow Projections'!N$18</f>
        <v>0</v>
      </c>
      <c r="O215" s="138">
        <f>'Baseline Cash Flow Projections'!O$18</f>
        <v>0</v>
      </c>
      <c r="P215" s="138">
        <f>'Baseline Cash Flow Projections'!P$18</f>
        <v>0</v>
      </c>
      <c r="Q215" s="138">
        <f>'Baseline Cash Flow Projections'!Q$18</f>
        <v>0</v>
      </c>
      <c r="R215" s="138">
        <f>'Baseline Cash Flow Projections'!R$18</f>
        <v>0</v>
      </c>
      <c r="S215" s="138">
        <f>'Baseline Cash Flow Projections'!S$18</f>
        <v>0</v>
      </c>
      <c r="T215" s="138">
        <f>'Baseline Cash Flow Projections'!T$18</f>
        <v>0</v>
      </c>
      <c r="U215" s="138">
        <f>'Baseline Cash Flow Projections'!U$18</f>
        <v>0</v>
      </c>
      <c r="V215" s="138">
        <f>'Baseline Cash Flow Projections'!V$18</f>
        <v>0</v>
      </c>
      <c r="W215" s="138">
        <f>'Baseline Cash Flow Projections'!W$18</f>
        <v>0</v>
      </c>
      <c r="X215" s="138">
        <f>'Baseline Cash Flow Projections'!X$18</f>
        <v>0</v>
      </c>
      <c r="Y215" s="138">
        <f>'Baseline Cash Flow Projections'!Y$18</f>
        <v>0</v>
      </c>
      <c r="Z215" s="138">
        <f>'Baseline Cash Flow Projections'!Z$18</f>
        <v>0</v>
      </c>
      <c r="AA215" s="138">
        <f>'Baseline Cash Flow Projections'!AA$18</f>
        <v>0</v>
      </c>
    </row>
    <row r="216" spans="2:52">
      <c r="B216" s="28" t="s">
        <v>291</v>
      </c>
      <c r="C216" s="138">
        <f t="shared" ref="C216:AA216" si="57">SUM(C214:C215)</f>
        <v>2</v>
      </c>
      <c r="D216" s="138">
        <f t="shared" si="57"/>
        <v>0</v>
      </c>
      <c r="E216" s="138">
        <f t="shared" si="57"/>
        <v>0</v>
      </c>
      <c r="F216" s="138">
        <f t="shared" si="57"/>
        <v>0</v>
      </c>
      <c r="G216" s="138">
        <f t="shared" si="57"/>
        <v>0</v>
      </c>
      <c r="H216" s="138">
        <f t="shared" si="57"/>
        <v>0</v>
      </c>
      <c r="I216" s="138">
        <f t="shared" si="57"/>
        <v>0</v>
      </c>
      <c r="J216" s="138">
        <f t="shared" si="57"/>
        <v>0</v>
      </c>
      <c r="K216" s="138">
        <f t="shared" si="57"/>
        <v>0</v>
      </c>
      <c r="L216" s="138">
        <f t="shared" si="57"/>
        <v>0</v>
      </c>
      <c r="M216" s="138">
        <f t="shared" si="57"/>
        <v>0</v>
      </c>
      <c r="N216" s="138">
        <f t="shared" si="57"/>
        <v>0</v>
      </c>
      <c r="O216" s="138">
        <f t="shared" si="57"/>
        <v>0</v>
      </c>
      <c r="P216" s="138">
        <f t="shared" si="57"/>
        <v>0</v>
      </c>
      <c r="Q216" s="138">
        <f t="shared" si="57"/>
        <v>0</v>
      </c>
      <c r="R216" s="138">
        <f t="shared" si="57"/>
        <v>0</v>
      </c>
      <c r="S216" s="138">
        <f t="shared" si="57"/>
        <v>0</v>
      </c>
      <c r="T216" s="138">
        <f t="shared" si="57"/>
        <v>0</v>
      </c>
      <c r="U216" s="138">
        <f t="shared" si="57"/>
        <v>0</v>
      </c>
      <c r="V216" s="138">
        <f t="shared" si="57"/>
        <v>0</v>
      </c>
      <c r="W216" s="138">
        <f t="shared" si="57"/>
        <v>0</v>
      </c>
      <c r="X216" s="138">
        <f t="shared" si="57"/>
        <v>0</v>
      </c>
      <c r="Y216" s="138">
        <f t="shared" si="57"/>
        <v>0</v>
      </c>
      <c r="Z216" s="138">
        <f t="shared" si="57"/>
        <v>0</v>
      </c>
      <c r="AA216" s="138">
        <f t="shared" si="57"/>
        <v>0</v>
      </c>
    </row>
    <row r="218" spans="2:52">
      <c r="B218" s="30" t="s">
        <v>294</v>
      </c>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row>
    <row r="219" spans="2:52" s="26" customFormat="1">
      <c r="B219" s="80" t="s">
        <v>289</v>
      </c>
      <c r="C219" s="42">
        <f>C213</f>
        <v>43466</v>
      </c>
      <c r="D219" s="42">
        <f>C209</f>
        <v>43466</v>
      </c>
      <c r="E219" s="42">
        <f>D213</f>
        <v>43831</v>
      </c>
      <c r="F219" s="42">
        <f>D209</f>
        <v>43850.650999999998</v>
      </c>
      <c r="G219" s="42">
        <f>E213</f>
        <v>44197</v>
      </c>
      <c r="H219" s="42">
        <f>E209</f>
        <v>44235.650999999998</v>
      </c>
      <c r="I219" s="42">
        <f>F213</f>
        <v>44562</v>
      </c>
      <c r="J219" s="42">
        <f>F209</f>
        <v>44619.650999999998</v>
      </c>
      <c r="K219" s="42">
        <f>G213</f>
        <v>44927</v>
      </c>
      <c r="L219" s="42">
        <f>G209</f>
        <v>45003.650999999998</v>
      </c>
      <c r="M219" s="42">
        <f>H213</f>
        <v>45292</v>
      </c>
      <c r="N219" s="42">
        <f>H209</f>
        <v>45388.650999999998</v>
      </c>
      <c r="O219" s="42">
        <f>I213</f>
        <v>45658</v>
      </c>
      <c r="P219" s="42">
        <f>I209</f>
        <v>45772.650999999998</v>
      </c>
      <c r="Q219" s="42">
        <f>J213</f>
        <v>46023</v>
      </c>
      <c r="R219" s="42">
        <f>J209</f>
        <v>46156.650999999998</v>
      </c>
      <c r="S219" s="42">
        <f>K213</f>
        <v>46388</v>
      </c>
      <c r="T219" s="42">
        <f>K209</f>
        <v>46540.650999999998</v>
      </c>
      <c r="U219" s="42">
        <f>L213</f>
        <v>46753</v>
      </c>
      <c r="V219" s="42">
        <f>L209</f>
        <v>46925.650999999998</v>
      </c>
      <c r="W219" s="42">
        <f>M213</f>
        <v>47119</v>
      </c>
      <c r="X219" s="42">
        <f>M209</f>
        <v>47309.650999999998</v>
      </c>
      <c r="Y219" s="42">
        <f>N213</f>
        <v>47484</v>
      </c>
      <c r="Z219" s="42">
        <f>N209</f>
        <v>47693.650999999998</v>
      </c>
      <c r="AA219" s="42">
        <f>O213</f>
        <v>47849</v>
      </c>
      <c r="AB219" s="42">
        <f>O209</f>
        <v>48077.650999999998</v>
      </c>
      <c r="AC219" s="42">
        <f>P213</f>
        <v>48214</v>
      </c>
      <c r="AD219" s="42">
        <f>P209</f>
        <v>48462.650999999998</v>
      </c>
      <c r="AE219" s="42">
        <f>Q213</f>
        <v>48580</v>
      </c>
      <c r="AF219" s="42">
        <f>Q209</f>
        <v>48846.650999999998</v>
      </c>
      <c r="AG219" s="42">
        <f>R213</f>
        <v>48945</v>
      </c>
      <c r="AH219" s="42">
        <f>R209</f>
        <v>49230.650999999998</v>
      </c>
      <c r="AI219" s="42">
        <f>S213</f>
        <v>49310</v>
      </c>
      <c r="AJ219" s="42">
        <f>S209</f>
        <v>49614.650999999998</v>
      </c>
      <c r="AK219" s="42">
        <f>T213</f>
        <v>49675</v>
      </c>
      <c r="AL219" s="42">
        <f>T209</f>
        <v>49999.650999999998</v>
      </c>
      <c r="AM219" s="42">
        <f>U213</f>
        <v>50041</v>
      </c>
      <c r="AN219" s="42">
        <f>U209</f>
        <v>50383.650999999998</v>
      </c>
      <c r="AO219" s="42">
        <f>V213</f>
        <v>50406</v>
      </c>
      <c r="AP219" s="42">
        <f>V209</f>
        <v>50767.650999999998</v>
      </c>
      <c r="AQ219" s="42">
        <f>W213</f>
        <v>50771</v>
      </c>
      <c r="AR219" s="42">
        <f>W209</f>
        <v>51151.650999999998</v>
      </c>
      <c r="AS219" s="42">
        <f>X213</f>
        <v>51136</v>
      </c>
      <c r="AT219" s="42">
        <f>X209</f>
        <v>51536.650999999998</v>
      </c>
      <c r="AU219" s="42">
        <f>Y213</f>
        <v>51502</v>
      </c>
      <c r="AV219" s="42">
        <f>Y209</f>
        <v>51920.650999999998</v>
      </c>
      <c r="AW219" s="42">
        <f>Z213</f>
        <v>51867</v>
      </c>
      <c r="AX219" s="42">
        <f>Z209</f>
        <v>52304.650999999998</v>
      </c>
      <c r="AY219" s="42">
        <f>AA213</f>
        <v>52232</v>
      </c>
      <c r="AZ219" s="42">
        <f>AA209</f>
        <v>52689.650999999998</v>
      </c>
    </row>
    <row r="220" spans="2:52">
      <c r="B220" s="28" t="s">
        <v>284</v>
      </c>
      <c r="C220" s="144">
        <v>0</v>
      </c>
      <c r="D220" s="143">
        <f>C210</f>
        <v>1</v>
      </c>
      <c r="E220" s="144">
        <v>0</v>
      </c>
      <c r="F220" s="143">
        <f>D210</f>
        <v>0</v>
      </c>
      <c r="G220" s="144">
        <v>0</v>
      </c>
      <c r="H220" s="143">
        <f>E210</f>
        <v>0</v>
      </c>
      <c r="I220" s="144">
        <v>0</v>
      </c>
      <c r="J220" s="143">
        <f>F210</f>
        <v>0</v>
      </c>
      <c r="K220" s="144">
        <v>0</v>
      </c>
      <c r="L220" s="143">
        <f>G210</f>
        <v>0</v>
      </c>
      <c r="M220" s="144">
        <v>0</v>
      </c>
      <c r="N220" s="143">
        <f>H210</f>
        <v>0</v>
      </c>
      <c r="O220" s="144">
        <v>0</v>
      </c>
      <c r="P220" s="143">
        <f>I210</f>
        <v>0</v>
      </c>
      <c r="Q220" s="144">
        <v>0</v>
      </c>
      <c r="R220" s="143">
        <f>J210</f>
        <v>0</v>
      </c>
      <c r="S220" s="144">
        <v>0</v>
      </c>
      <c r="T220" s="143">
        <f>K210</f>
        <v>0</v>
      </c>
      <c r="U220" s="144">
        <v>0</v>
      </c>
      <c r="V220" s="143">
        <f>L210</f>
        <v>0</v>
      </c>
      <c r="W220" s="144">
        <v>0</v>
      </c>
      <c r="X220" s="143">
        <f>M210</f>
        <v>0</v>
      </c>
      <c r="Y220" s="144">
        <v>0</v>
      </c>
      <c r="Z220" s="143">
        <f>N210</f>
        <v>0</v>
      </c>
      <c r="AA220" s="144">
        <v>0</v>
      </c>
      <c r="AB220" s="143">
        <f>O210</f>
        <v>0</v>
      </c>
      <c r="AC220" s="144">
        <v>0</v>
      </c>
      <c r="AD220" s="143">
        <f>P210</f>
        <v>0</v>
      </c>
      <c r="AE220" s="144">
        <v>0</v>
      </c>
      <c r="AF220" s="143">
        <f>Q210</f>
        <v>0</v>
      </c>
      <c r="AG220" s="144">
        <v>0</v>
      </c>
      <c r="AH220" s="143">
        <f>R210</f>
        <v>0</v>
      </c>
      <c r="AI220" s="144">
        <v>0</v>
      </c>
      <c r="AJ220" s="143">
        <f>S210</f>
        <v>0</v>
      </c>
      <c r="AK220" s="144">
        <v>0</v>
      </c>
      <c r="AL220" s="143">
        <f>T210</f>
        <v>0</v>
      </c>
      <c r="AM220" s="144">
        <v>0</v>
      </c>
      <c r="AN220" s="143">
        <f>U210</f>
        <v>0</v>
      </c>
      <c r="AO220" s="144">
        <v>0</v>
      </c>
      <c r="AP220" s="143">
        <f>V210</f>
        <v>0</v>
      </c>
      <c r="AQ220" s="144">
        <v>0</v>
      </c>
      <c r="AR220" s="143">
        <f>W210</f>
        <v>0</v>
      </c>
      <c r="AS220" s="144">
        <v>0</v>
      </c>
      <c r="AT220" s="143">
        <f>X210</f>
        <v>0</v>
      </c>
      <c r="AU220" s="144">
        <v>0</v>
      </c>
      <c r="AV220" s="143">
        <f>Y210</f>
        <v>0</v>
      </c>
      <c r="AW220" s="144">
        <v>0</v>
      </c>
      <c r="AX220" s="143">
        <f>Z210</f>
        <v>0</v>
      </c>
      <c r="AY220" s="144">
        <v>0</v>
      </c>
      <c r="AZ220" s="143">
        <f>AA210</f>
        <v>0</v>
      </c>
    </row>
    <row r="221" spans="2:52">
      <c r="B221" s="28" t="s">
        <v>291</v>
      </c>
      <c r="C221" s="143">
        <f>C216</f>
        <v>2</v>
      </c>
      <c r="D221" s="137">
        <v>0</v>
      </c>
      <c r="E221" s="143">
        <f>D216</f>
        <v>0</v>
      </c>
      <c r="F221" s="137">
        <v>0</v>
      </c>
      <c r="G221" s="143">
        <f>E216</f>
        <v>0</v>
      </c>
      <c r="H221" s="137">
        <v>0</v>
      </c>
      <c r="I221" s="143">
        <f>F216</f>
        <v>0</v>
      </c>
      <c r="J221" s="137">
        <v>0</v>
      </c>
      <c r="K221" s="143">
        <f>G216</f>
        <v>0</v>
      </c>
      <c r="L221" s="137">
        <v>0</v>
      </c>
      <c r="M221" s="143">
        <f>H216</f>
        <v>0</v>
      </c>
      <c r="N221" s="137">
        <v>0</v>
      </c>
      <c r="O221" s="143">
        <f>I216</f>
        <v>0</v>
      </c>
      <c r="P221" s="137">
        <v>0</v>
      </c>
      <c r="Q221" s="143">
        <f>J216</f>
        <v>0</v>
      </c>
      <c r="R221" s="137">
        <v>0</v>
      </c>
      <c r="S221" s="143">
        <f>K216</f>
        <v>0</v>
      </c>
      <c r="T221" s="137">
        <v>0</v>
      </c>
      <c r="U221" s="143">
        <f>L216</f>
        <v>0</v>
      </c>
      <c r="V221" s="137">
        <v>0</v>
      </c>
      <c r="W221" s="143">
        <f>M216</f>
        <v>0</v>
      </c>
      <c r="X221" s="137">
        <v>0</v>
      </c>
      <c r="Y221" s="143">
        <f>N216</f>
        <v>0</v>
      </c>
      <c r="Z221" s="137">
        <v>0</v>
      </c>
      <c r="AA221" s="143">
        <f>O216</f>
        <v>0</v>
      </c>
      <c r="AB221" s="137">
        <v>0</v>
      </c>
      <c r="AC221" s="143">
        <f>P216</f>
        <v>0</v>
      </c>
      <c r="AD221" s="137">
        <v>0</v>
      </c>
      <c r="AE221" s="143">
        <f>Q216</f>
        <v>0</v>
      </c>
      <c r="AF221" s="137">
        <v>0</v>
      </c>
      <c r="AG221" s="143">
        <f>R216</f>
        <v>0</v>
      </c>
      <c r="AH221" s="137">
        <v>0</v>
      </c>
      <c r="AI221" s="143">
        <f>S216</f>
        <v>0</v>
      </c>
      <c r="AJ221" s="137">
        <v>0</v>
      </c>
      <c r="AK221" s="143">
        <f>T216</f>
        <v>0</v>
      </c>
      <c r="AL221" s="137">
        <v>0</v>
      </c>
      <c r="AM221" s="143">
        <f>U216</f>
        <v>0</v>
      </c>
      <c r="AN221" s="137">
        <v>0</v>
      </c>
      <c r="AO221" s="143">
        <f>V216</f>
        <v>0</v>
      </c>
      <c r="AP221" s="137">
        <v>0</v>
      </c>
      <c r="AQ221" s="143">
        <f>W216</f>
        <v>0</v>
      </c>
      <c r="AR221" s="137">
        <v>0</v>
      </c>
      <c r="AS221" s="143">
        <f>X216</f>
        <v>0</v>
      </c>
      <c r="AT221" s="137">
        <v>0</v>
      </c>
      <c r="AU221" s="143">
        <f>Y216</f>
        <v>0</v>
      </c>
      <c r="AV221" s="137">
        <v>0</v>
      </c>
      <c r="AW221" s="143">
        <f>Z216</f>
        <v>0</v>
      </c>
      <c r="AX221" s="137">
        <v>0</v>
      </c>
      <c r="AY221" s="143">
        <f>AA216</f>
        <v>0</v>
      </c>
      <c r="AZ221" s="137">
        <v>0</v>
      </c>
    </row>
    <row r="222" spans="2:52">
      <c r="B222" s="28" t="s">
        <v>292</v>
      </c>
      <c r="C222" s="138">
        <f t="shared" ref="C222:AH222" si="58">C220-C221</f>
        <v>-2</v>
      </c>
      <c r="D222" s="138">
        <f t="shared" si="58"/>
        <v>1</v>
      </c>
      <c r="E222" s="138">
        <f t="shared" si="58"/>
        <v>0</v>
      </c>
      <c r="F222" s="138">
        <f t="shared" si="58"/>
        <v>0</v>
      </c>
      <c r="G222" s="138">
        <f t="shared" si="58"/>
        <v>0</v>
      </c>
      <c r="H222" s="138">
        <f t="shared" si="58"/>
        <v>0</v>
      </c>
      <c r="I222" s="138">
        <f t="shared" si="58"/>
        <v>0</v>
      </c>
      <c r="J222" s="138">
        <f t="shared" si="58"/>
        <v>0</v>
      </c>
      <c r="K222" s="138">
        <f t="shared" si="58"/>
        <v>0</v>
      </c>
      <c r="L222" s="138">
        <f t="shared" si="58"/>
        <v>0</v>
      </c>
      <c r="M222" s="138">
        <f t="shared" si="58"/>
        <v>0</v>
      </c>
      <c r="N222" s="138">
        <f t="shared" si="58"/>
        <v>0</v>
      </c>
      <c r="O222" s="138">
        <f t="shared" si="58"/>
        <v>0</v>
      </c>
      <c r="P222" s="138">
        <f t="shared" si="58"/>
        <v>0</v>
      </c>
      <c r="Q222" s="138">
        <f t="shared" si="58"/>
        <v>0</v>
      </c>
      <c r="R222" s="138">
        <f t="shared" si="58"/>
        <v>0</v>
      </c>
      <c r="S222" s="138">
        <f t="shared" si="58"/>
        <v>0</v>
      </c>
      <c r="T222" s="138">
        <f t="shared" si="58"/>
        <v>0</v>
      </c>
      <c r="U222" s="138">
        <f t="shared" si="58"/>
        <v>0</v>
      </c>
      <c r="V222" s="138">
        <f t="shared" si="58"/>
        <v>0</v>
      </c>
      <c r="W222" s="138">
        <f t="shared" si="58"/>
        <v>0</v>
      </c>
      <c r="X222" s="138">
        <f t="shared" si="58"/>
        <v>0</v>
      </c>
      <c r="Y222" s="138">
        <f t="shared" si="58"/>
        <v>0</v>
      </c>
      <c r="Z222" s="138">
        <f t="shared" si="58"/>
        <v>0</v>
      </c>
      <c r="AA222" s="138">
        <f t="shared" si="58"/>
        <v>0</v>
      </c>
      <c r="AB222" s="138">
        <f t="shared" si="58"/>
        <v>0</v>
      </c>
      <c r="AC222" s="138">
        <f t="shared" si="58"/>
        <v>0</v>
      </c>
      <c r="AD222" s="138">
        <f t="shared" si="58"/>
        <v>0</v>
      </c>
      <c r="AE222" s="138">
        <f t="shared" si="58"/>
        <v>0</v>
      </c>
      <c r="AF222" s="138">
        <f t="shared" si="58"/>
        <v>0</v>
      </c>
      <c r="AG222" s="138">
        <f t="shared" si="58"/>
        <v>0</v>
      </c>
      <c r="AH222" s="138">
        <f t="shared" si="58"/>
        <v>0</v>
      </c>
      <c r="AI222" s="138">
        <f t="shared" ref="AI222:AZ222" si="59">AI220-AI221</f>
        <v>0</v>
      </c>
      <c r="AJ222" s="138">
        <f t="shared" si="59"/>
        <v>0</v>
      </c>
      <c r="AK222" s="138">
        <f t="shared" si="59"/>
        <v>0</v>
      </c>
      <c r="AL222" s="138">
        <f t="shared" si="59"/>
        <v>0</v>
      </c>
      <c r="AM222" s="138">
        <f t="shared" si="59"/>
        <v>0</v>
      </c>
      <c r="AN222" s="138">
        <f t="shared" si="59"/>
        <v>0</v>
      </c>
      <c r="AO222" s="138">
        <f t="shared" si="59"/>
        <v>0</v>
      </c>
      <c r="AP222" s="138">
        <f t="shared" si="59"/>
        <v>0</v>
      </c>
      <c r="AQ222" s="138">
        <f t="shared" si="59"/>
        <v>0</v>
      </c>
      <c r="AR222" s="138">
        <f t="shared" si="59"/>
        <v>0</v>
      </c>
      <c r="AS222" s="138">
        <f t="shared" si="59"/>
        <v>0</v>
      </c>
      <c r="AT222" s="138">
        <f t="shared" si="59"/>
        <v>0</v>
      </c>
      <c r="AU222" s="138">
        <f t="shared" si="59"/>
        <v>0</v>
      </c>
      <c r="AV222" s="138">
        <f t="shared" si="59"/>
        <v>0</v>
      </c>
      <c r="AW222" s="138">
        <f t="shared" si="59"/>
        <v>0</v>
      </c>
      <c r="AX222" s="138">
        <f t="shared" si="59"/>
        <v>0</v>
      </c>
      <c r="AY222" s="138">
        <f t="shared" si="59"/>
        <v>0</v>
      </c>
      <c r="AZ222" s="138">
        <f t="shared" si="59"/>
        <v>0</v>
      </c>
    </row>
    <row r="224" spans="2:52">
      <c r="B224" s="36" t="s">
        <v>147</v>
      </c>
      <c r="C224" s="163">
        <f>XNPV('Model Parameters &amp; Inputs'!$C$8,C222:AZ222,C219:AZ219)</f>
        <v>-1</v>
      </c>
      <c r="D224" s="71"/>
      <c r="E224" s="104"/>
    </row>
    <row r="225" spans="2:3">
      <c r="B225" s="36" t="s">
        <v>159</v>
      </c>
      <c r="C225" s="37">
        <f>-($C$151-C224)/$C$151</f>
        <v>0</v>
      </c>
    </row>
    <row r="226" spans="2:3">
      <c r="B226" s="36" t="s">
        <v>160</v>
      </c>
      <c r="C226" s="163">
        <f>C224-$C$151</f>
        <v>0</v>
      </c>
    </row>
  </sheetData>
  <conditionalFormatting sqref="E37">
    <cfRule type="cellIs" dxfId="24" priority="38" operator="greaterThan">
      <formula>0</formula>
    </cfRule>
    <cfRule type="cellIs" dxfId="23" priority="39" operator="lessThan">
      <formula>0</formula>
    </cfRule>
  </conditionalFormatting>
  <conditionalFormatting sqref="C114:C116 C139:C141">
    <cfRule type="cellIs" dxfId="22" priority="33" operator="greaterThan">
      <formula>0</formula>
    </cfRule>
  </conditionalFormatting>
  <conditionalFormatting sqref="C66">
    <cfRule type="cellIs" dxfId="21" priority="37" operator="greaterThan">
      <formula>0</formula>
    </cfRule>
  </conditionalFormatting>
  <conditionalFormatting sqref="C89:C91">
    <cfRule type="cellIs" dxfId="20" priority="35" operator="greaterThan">
      <formula>0</formula>
    </cfRule>
    <cfRule type="cellIs" dxfId="19" priority="36" operator="lessThan">
      <formula>0</formula>
    </cfRule>
  </conditionalFormatting>
  <conditionalFormatting sqref="C114:C116 C139:C141">
    <cfRule type="cellIs" dxfId="18" priority="34" operator="lessThan">
      <formula>0</formula>
    </cfRule>
  </conditionalFormatting>
  <conditionalFormatting sqref="C151 C174:C176 C199:C201 C224:C226">
    <cfRule type="cellIs" dxfId="17" priority="32" operator="lessThan">
      <formula>0</formula>
    </cfRule>
  </conditionalFormatting>
  <conditionalFormatting sqref="C151 C174:C176 C199:C201 C224:C226">
    <cfRule type="cellIs" dxfId="16" priority="31" operator="greaterThan">
      <formula>0</formula>
    </cfRule>
  </conditionalFormatting>
  <conditionalFormatting sqref="G12:I14 G21:I23">
    <cfRule type="cellIs" dxfId="15" priority="30" operator="lessThan">
      <formula>0</formula>
    </cfRule>
  </conditionalFormatting>
  <conditionalFormatting sqref="G12:I14 G21:I23">
    <cfRule type="cellIs" dxfId="14" priority="29" operator="greaterThan">
      <formula>0</formula>
    </cfRule>
  </conditionalFormatting>
  <conditionalFormatting sqref="L12:L14">
    <cfRule type="cellIs" dxfId="13" priority="28" operator="lessThan">
      <formula>0</formula>
    </cfRule>
  </conditionalFormatting>
  <conditionalFormatting sqref="L12:L14">
    <cfRule type="cellIs" dxfId="12" priority="27" operator="greaterThan">
      <formula>0</formula>
    </cfRule>
  </conditionalFormatting>
  <conditionalFormatting sqref="M14">
    <cfRule type="cellIs" dxfId="11" priority="26" operator="lessThan">
      <formula>0</formula>
    </cfRule>
  </conditionalFormatting>
  <conditionalFormatting sqref="M14">
    <cfRule type="cellIs" dxfId="10" priority="25" operator="greaterThan">
      <formula>0</formula>
    </cfRule>
  </conditionalFormatting>
  <conditionalFormatting sqref="M13">
    <cfRule type="cellIs" dxfId="9" priority="24" operator="lessThan">
      <formula>0</formula>
    </cfRule>
  </conditionalFormatting>
  <conditionalFormatting sqref="M13">
    <cfRule type="cellIs" dxfId="8" priority="23" operator="greaterThan">
      <formula>0</formula>
    </cfRule>
  </conditionalFormatting>
  <conditionalFormatting sqref="M12">
    <cfRule type="cellIs" dxfId="7" priority="22" operator="lessThan">
      <formula>0</formula>
    </cfRule>
  </conditionalFormatting>
  <conditionalFormatting sqref="M12">
    <cfRule type="cellIs" dxfId="6" priority="21" operator="greaterThan">
      <formula>0</formula>
    </cfRule>
  </conditionalFormatting>
  <conditionalFormatting sqref="N12">
    <cfRule type="cellIs" dxfId="5" priority="6" operator="lessThan">
      <formula>0</formula>
    </cfRule>
  </conditionalFormatting>
  <conditionalFormatting sqref="N12">
    <cfRule type="cellIs" dxfId="4" priority="5" operator="greaterThan">
      <formula>0</formula>
    </cfRule>
  </conditionalFormatting>
  <conditionalFormatting sqref="N13">
    <cfRule type="cellIs" dxfId="3" priority="4" operator="lessThan">
      <formula>0</formula>
    </cfRule>
  </conditionalFormatting>
  <conditionalFormatting sqref="N13">
    <cfRule type="cellIs" dxfId="2" priority="3" operator="greaterThan">
      <formula>0</formula>
    </cfRule>
  </conditionalFormatting>
  <conditionalFormatting sqref="N14">
    <cfRule type="cellIs" dxfId="1" priority="2" operator="lessThan">
      <formula>0</formula>
    </cfRule>
  </conditionalFormatting>
  <conditionalFormatting sqref="N14">
    <cfRule type="cellIs" dxfId="0" priority="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0498-E9C8-4942-9B59-02C65EB4B39A}">
  <dimension ref="B2:D11"/>
  <sheetViews>
    <sheetView showGridLines="0" workbookViewId="0">
      <pane ySplit="2" topLeftCell="A3" activePane="bottomLeft" state="frozen"/>
      <selection pane="bottomLeft"/>
    </sheetView>
  </sheetViews>
  <sheetFormatPr defaultColWidth="10.6640625" defaultRowHeight="15.5"/>
  <cols>
    <col min="2" max="2" width="18.6640625" customWidth="1"/>
    <col min="3" max="3" width="78.6640625" style="32" customWidth="1"/>
    <col min="4" max="4" width="3" customWidth="1"/>
  </cols>
  <sheetData>
    <row r="2" spans="2:4" ht="18.5">
      <c r="B2" s="43" t="s">
        <v>276</v>
      </c>
      <c r="C2" s="64"/>
      <c r="D2" s="44"/>
    </row>
    <row r="4" spans="2:4" ht="108.5">
      <c r="B4" s="110" t="s">
        <v>161</v>
      </c>
      <c r="C4" s="112" t="s">
        <v>317</v>
      </c>
      <c r="D4" s="113"/>
    </row>
    <row r="5" spans="2:4" ht="155">
      <c r="B5" s="111"/>
      <c r="C5" s="117" t="s">
        <v>911</v>
      </c>
      <c r="D5" s="118"/>
    </row>
    <row r="6" spans="2:4" ht="77.5">
      <c r="B6" s="115" t="s">
        <v>275</v>
      </c>
      <c r="C6" s="112" t="s">
        <v>314</v>
      </c>
      <c r="D6" s="113"/>
    </row>
    <row r="7" spans="2:4" ht="139.5">
      <c r="B7" s="116"/>
      <c r="C7" s="119" t="s">
        <v>315</v>
      </c>
      <c r="D7" s="114"/>
    </row>
    <row r="8" spans="2:4" ht="108.5">
      <c r="B8" s="169" t="s">
        <v>300</v>
      </c>
      <c r="C8" s="170" t="s">
        <v>318</v>
      </c>
      <c r="D8" s="171"/>
    </row>
    <row r="9" spans="2:4" ht="363" customHeight="1">
      <c r="C9"/>
    </row>
    <row r="10" spans="2:4">
      <c r="C10"/>
    </row>
    <row r="11" spans="2:4">
      <c r="C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38296-967B-4175-939A-22FC5E1C6FD3}">
  <dimension ref="A1:C551"/>
  <sheetViews>
    <sheetView workbookViewId="0"/>
  </sheetViews>
  <sheetFormatPr defaultRowHeight="14.5"/>
  <cols>
    <col min="1" max="1" width="32.5" style="177" customWidth="1"/>
    <col min="2" max="2" width="40.5" style="177" customWidth="1"/>
    <col min="3" max="3" width="20.5" style="177" customWidth="1"/>
    <col min="4" max="16384" width="8.6640625" style="177"/>
  </cols>
  <sheetData>
    <row r="1" spans="1:3" ht="15" thickBot="1">
      <c r="A1" s="174" t="s">
        <v>5</v>
      </c>
      <c r="B1" s="175" t="s">
        <v>319</v>
      </c>
      <c r="C1" s="176" t="s">
        <v>320</v>
      </c>
    </row>
    <row r="2" spans="1:3">
      <c r="A2" s="178" t="s">
        <v>321</v>
      </c>
      <c r="B2" s="179" t="s">
        <v>322</v>
      </c>
      <c r="C2" s="180">
        <v>62.337979962325697</v>
      </c>
    </row>
    <row r="3" spans="1:3">
      <c r="A3" s="181" t="s">
        <v>321</v>
      </c>
      <c r="B3" s="182" t="s">
        <v>323</v>
      </c>
      <c r="C3" s="183">
        <v>63.015160669563102</v>
      </c>
    </row>
    <row r="4" spans="1:3">
      <c r="A4" s="181" t="s">
        <v>321</v>
      </c>
      <c r="B4" s="182" t="s">
        <v>324</v>
      </c>
      <c r="C4" s="183">
        <v>64.591551571686196</v>
      </c>
    </row>
    <row r="5" spans="1:3">
      <c r="A5" s="181" t="s">
        <v>321</v>
      </c>
      <c r="B5" s="182" t="s">
        <v>325</v>
      </c>
      <c r="C5" s="183">
        <v>46.834121302192948</v>
      </c>
    </row>
    <row r="6" spans="1:3">
      <c r="A6" s="181" t="s">
        <v>321</v>
      </c>
      <c r="B6" s="182" t="s">
        <v>326</v>
      </c>
      <c r="C6" s="183">
        <v>60.502268444758101</v>
      </c>
    </row>
    <row r="7" spans="1:3">
      <c r="A7" s="181" t="s">
        <v>321</v>
      </c>
      <c r="B7" s="182" t="s">
        <v>327</v>
      </c>
      <c r="C7" s="183">
        <v>59.523537379555847</v>
      </c>
    </row>
    <row r="8" spans="1:3">
      <c r="A8" s="181" t="s">
        <v>321</v>
      </c>
      <c r="B8" s="182" t="s">
        <v>328</v>
      </c>
      <c r="C8" s="183">
        <v>64.394535248725603</v>
      </c>
    </row>
    <row r="9" spans="1:3">
      <c r="A9" s="181" t="s">
        <v>321</v>
      </c>
      <c r="B9" s="182" t="s">
        <v>329</v>
      </c>
      <c r="C9" s="183">
        <v>64.386833268750806</v>
      </c>
    </row>
    <row r="10" spans="1:3">
      <c r="A10" s="181" t="s">
        <v>321</v>
      </c>
      <c r="B10" s="182" t="s">
        <v>330</v>
      </c>
      <c r="C10" s="183">
        <v>63.360718792339</v>
      </c>
    </row>
    <row r="11" spans="1:3">
      <c r="A11" s="181" t="s">
        <v>321</v>
      </c>
      <c r="B11" s="182" t="s">
        <v>331</v>
      </c>
      <c r="C11" s="183">
        <v>56.130391108047064</v>
      </c>
    </row>
    <row r="12" spans="1:3">
      <c r="A12" s="181" t="s">
        <v>321</v>
      </c>
      <c r="B12" s="182" t="s">
        <v>332</v>
      </c>
      <c r="C12" s="183">
        <v>56.180106967592643</v>
      </c>
    </row>
    <row r="13" spans="1:3">
      <c r="A13" s="181" t="s">
        <v>321</v>
      </c>
      <c r="B13" s="182" t="s">
        <v>333</v>
      </c>
      <c r="C13" s="183">
        <v>50.657195021740399</v>
      </c>
    </row>
    <row r="14" spans="1:3">
      <c r="A14" s="181" t="s">
        <v>321</v>
      </c>
      <c r="B14" s="182" t="s">
        <v>334</v>
      </c>
      <c r="C14" s="183">
        <v>51.60666907293912</v>
      </c>
    </row>
    <row r="15" spans="1:3">
      <c r="A15" s="181" t="s">
        <v>321</v>
      </c>
      <c r="B15" s="182" t="s">
        <v>335</v>
      </c>
      <c r="C15" s="183">
        <v>62.661359204389001</v>
      </c>
    </row>
    <row r="16" spans="1:3">
      <c r="A16" s="181" t="s">
        <v>321</v>
      </c>
      <c r="B16" s="182" t="s">
        <v>336</v>
      </c>
      <c r="C16" s="183">
        <v>48.385008787490669</v>
      </c>
    </row>
    <row r="17" spans="1:3">
      <c r="A17" s="181" t="s">
        <v>321</v>
      </c>
      <c r="B17" s="182" t="s">
        <v>337</v>
      </c>
      <c r="C17" s="183">
        <v>50.544479938567655</v>
      </c>
    </row>
    <row r="18" spans="1:3">
      <c r="A18" s="181" t="s">
        <v>321</v>
      </c>
      <c r="B18" s="182" t="s">
        <v>338</v>
      </c>
      <c r="C18" s="183">
        <v>61.858131655081401</v>
      </c>
    </row>
    <row r="19" spans="1:3">
      <c r="A19" s="181" t="s">
        <v>321</v>
      </c>
      <c r="B19" s="182" t="s">
        <v>339</v>
      </c>
      <c r="C19" s="183">
        <v>60.388503817154252</v>
      </c>
    </row>
    <row r="20" spans="1:3">
      <c r="A20" s="181" t="s">
        <v>321</v>
      </c>
      <c r="B20" s="182" t="s">
        <v>340</v>
      </c>
      <c r="C20" s="183">
        <v>57.185379724931998</v>
      </c>
    </row>
    <row r="21" spans="1:3">
      <c r="A21" s="181" t="s">
        <v>321</v>
      </c>
      <c r="B21" s="182" t="s">
        <v>341</v>
      </c>
      <c r="C21" s="183">
        <v>62.437335983232401</v>
      </c>
    </row>
    <row r="22" spans="1:3">
      <c r="A22" s="181" t="s">
        <v>321</v>
      </c>
      <c r="B22" s="182" t="s">
        <v>342</v>
      </c>
      <c r="C22" s="183">
        <v>59.251761092859503</v>
      </c>
    </row>
    <row r="23" spans="1:3">
      <c r="A23" s="181" t="s">
        <v>321</v>
      </c>
      <c r="B23" s="182" t="s">
        <v>343</v>
      </c>
      <c r="C23" s="183">
        <v>59.495760206817096</v>
      </c>
    </row>
    <row r="24" spans="1:3">
      <c r="A24" s="181" t="s">
        <v>321</v>
      </c>
      <c r="B24" s="182" t="s">
        <v>344</v>
      </c>
      <c r="C24" s="183">
        <v>57.013415569930622</v>
      </c>
    </row>
    <row r="25" spans="1:3">
      <c r="A25" s="181" t="s">
        <v>321</v>
      </c>
      <c r="B25" s="182" t="s">
        <v>345</v>
      </c>
      <c r="C25" s="183">
        <v>61.749750615450949</v>
      </c>
    </row>
    <row r="26" spans="1:3">
      <c r="A26" s="181" t="s">
        <v>321</v>
      </c>
      <c r="B26" s="182" t="s">
        <v>346</v>
      </c>
      <c r="C26" s="183">
        <v>46.856382926450884</v>
      </c>
    </row>
    <row r="27" spans="1:3">
      <c r="A27" s="181" t="s">
        <v>321</v>
      </c>
      <c r="B27" s="182" t="s">
        <v>347</v>
      </c>
      <c r="C27" s="183">
        <v>63.987480298951702</v>
      </c>
    </row>
    <row r="28" spans="1:3">
      <c r="A28" s="181" t="s">
        <v>321</v>
      </c>
      <c r="B28" s="182" t="s">
        <v>348</v>
      </c>
      <c r="C28" s="183">
        <v>62.481843047125601</v>
      </c>
    </row>
    <row r="29" spans="1:3">
      <c r="A29" s="181" t="s">
        <v>321</v>
      </c>
      <c r="B29" s="182" t="s">
        <v>349</v>
      </c>
      <c r="C29" s="183">
        <v>62.991350229192449</v>
      </c>
    </row>
    <row r="30" spans="1:3">
      <c r="A30" s="181" t="s">
        <v>321</v>
      </c>
      <c r="B30" s="182" t="s">
        <v>350</v>
      </c>
      <c r="C30" s="183">
        <v>59.026720138155802</v>
      </c>
    </row>
    <row r="31" spans="1:3">
      <c r="A31" s="181" t="s">
        <v>321</v>
      </c>
      <c r="B31" s="182" t="s">
        <v>351</v>
      </c>
      <c r="C31" s="183">
        <v>62.353342194923201</v>
      </c>
    </row>
    <row r="32" spans="1:3">
      <c r="A32" s="181" t="s">
        <v>321</v>
      </c>
      <c r="B32" s="182" t="s">
        <v>352</v>
      </c>
      <c r="C32" s="183">
        <v>63.000878476071001</v>
      </c>
    </row>
    <row r="33" spans="1:3">
      <c r="A33" s="181" t="s">
        <v>321</v>
      </c>
      <c r="B33" s="182" t="s">
        <v>353</v>
      </c>
      <c r="C33" s="183">
        <v>50.382702841597585</v>
      </c>
    </row>
    <row r="34" spans="1:3">
      <c r="A34" s="181" t="s">
        <v>321</v>
      </c>
      <c r="B34" s="182" t="s">
        <v>354</v>
      </c>
      <c r="C34" s="183">
        <v>61.286522495301455</v>
      </c>
    </row>
    <row r="35" spans="1:3">
      <c r="A35" s="181" t="s">
        <v>321</v>
      </c>
      <c r="B35" s="182" t="s">
        <v>355</v>
      </c>
      <c r="C35" s="183">
        <v>59.93060401481037</v>
      </c>
    </row>
    <row r="36" spans="1:3">
      <c r="A36" s="181" t="s">
        <v>321</v>
      </c>
      <c r="B36" s="182" t="s">
        <v>356</v>
      </c>
      <c r="C36" s="183">
        <v>48.296916449918932</v>
      </c>
    </row>
    <row r="37" spans="1:3">
      <c r="A37" s="181" t="s">
        <v>321</v>
      </c>
      <c r="B37" s="182" t="s">
        <v>357</v>
      </c>
      <c r="C37" s="183">
        <v>61.976277001875502</v>
      </c>
    </row>
    <row r="38" spans="1:3">
      <c r="A38" s="181" t="s">
        <v>321</v>
      </c>
      <c r="B38" s="182" t="s">
        <v>358</v>
      </c>
      <c r="C38" s="183">
        <v>63.479030907107003</v>
      </c>
    </row>
    <row r="39" spans="1:3">
      <c r="A39" s="181" t="s">
        <v>321</v>
      </c>
      <c r="B39" s="182" t="s">
        <v>359</v>
      </c>
      <c r="C39" s="183">
        <v>60.46942055581615</v>
      </c>
    </row>
    <row r="40" spans="1:3">
      <c r="A40" s="181" t="s">
        <v>360</v>
      </c>
      <c r="B40" s="182" t="s">
        <v>361</v>
      </c>
      <c r="C40" s="183">
        <v>61.066006663793154</v>
      </c>
    </row>
    <row r="41" spans="1:3">
      <c r="A41" s="181" t="s">
        <v>360</v>
      </c>
      <c r="B41" s="182" t="s">
        <v>362</v>
      </c>
      <c r="C41" s="183">
        <v>66.544611774285826</v>
      </c>
    </row>
    <row r="42" spans="1:3">
      <c r="A42" s="181" t="s">
        <v>360</v>
      </c>
      <c r="B42" s="182" t="s">
        <v>363</v>
      </c>
      <c r="C42" s="183">
        <v>58.8140631368748</v>
      </c>
    </row>
    <row r="43" spans="1:3">
      <c r="A43" s="181" t="s">
        <v>360</v>
      </c>
      <c r="B43" s="182" t="s">
        <v>364</v>
      </c>
      <c r="C43" s="183">
        <v>67.577810721582296</v>
      </c>
    </row>
    <row r="44" spans="1:3">
      <c r="A44" s="181" t="s">
        <v>360</v>
      </c>
      <c r="B44" s="182" t="s">
        <v>365</v>
      </c>
      <c r="C44" s="183">
        <v>61.997219606329651</v>
      </c>
    </row>
    <row r="45" spans="1:3">
      <c r="A45" s="181" t="s">
        <v>360</v>
      </c>
      <c r="B45" s="182" t="s">
        <v>366</v>
      </c>
      <c r="C45" s="183">
        <v>56.9270864351546</v>
      </c>
    </row>
    <row r="46" spans="1:3">
      <c r="A46" s="181" t="s">
        <v>360</v>
      </c>
      <c r="B46" s="182" t="s">
        <v>367</v>
      </c>
      <c r="C46" s="183">
        <v>63.611101240830841</v>
      </c>
    </row>
    <row r="47" spans="1:3">
      <c r="A47" s="181" t="s">
        <v>360</v>
      </c>
      <c r="B47" s="182" t="s">
        <v>368</v>
      </c>
      <c r="C47" s="183">
        <v>68.088543248333593</v>
      </c>
    </row>
    <row r="48" spans="1:3">
      <c r="A48" s="181" t="s">
        <v>360</v>
      </c>
      <c r="B48" s="182" t="s">
        <v>369</v>
      </c>
      <c r="C48" s="183">
        <v>64.297463958909432</v>
      </c>
    </row>
    <row r="49" spans="1:3">
      <c r="A49" s="181" t="s">
        <v>360</v>
      </c>
      <c r="B49" s="182" t="s">
        <v>370</v>
      </c>
      <c r="C49" s="183">
        <v>67.388785734227994</v>
      </c>
    </row>
    <row r="50" spans="1:3">
      <c r="A50" s="181" t="s">
        <v>360</v>
      </c>
      <c r="B50" s="182" t="s">
        <v>371</v>
      </c>
      <c r="C50" s="183">
        <v>69.808445278474835</v>
      </c>
    </row>
    <row r="51" spans="1:3">
      <c r="A51" s="181" t="s">
        <v>360</v>
      </c>
      <c r="B51" s="182" t="s">
        <v>372</v>
      </c>
      <c r="C51" s="183">
        <v>64.994676351565829</v>
      </c>
    </row>
    <row r="52" spans="1:3">
      <c r="A52" s="181" t="s">
        <v>360</v>
      </c>
      <c r="B52" s="182" t="s">
        <v>373</v>
      </c>
      <c r="C52" s="183">
        <v>63.11808415502594</v>
      </c>
    </row>
    <row r="53" spans="1:3">
      <c r="A53" s="181" t="s">
        <v>360</v>
      </c>
      <c r="B53" s="182" t="s">
        <v>374</v>
      </c>
      <c r="C53" s="183">
        <v>66.25792604515901</v>
      </c>
    </row>
    <row r="54" spans="1:3">
      <c r="A54" s="181" t="s">
        <v>360</v>
      </c>
      <c r="B54" s="182" t="s">
        <v>375</v>
      </c>
      <c r="C54" s="183">
        <v>64.862459140045374</v>
      </c>
    </row>
    <row r="55" spans="1:3">
      <c r="A55" s="181" t="s">
        <v>360</v>
      </c>
      <c r="B55" s="182" t="s">
        <v>376</v>
      </c>
      <c r="C55" s="183">
        <v>61.31681223507303</v>
      </c>
    </row>
    <row r="56" spans="1:3">
      <c r="A56" s="181" t="s">
        <v>360</v>
      </c>
      <c r="B56" s="182" t="s">
        <v>377</v>
      </c>
      <c r="C56" s="183">
        <v>66.416438180390713</v>
      </c>
    </row>
    <row r="57" spans="1:3">
      <c r="A57" s="181" t="s">
        <v>378</v>
      </c>
      <c r="B57" s="182" t="s">
        <v>379</v>
      </c>
      <c r="C57" s="183">
        <v>72.439265615800196</v>
      </c>
    </row>
    <row r="58" spans="1:3">
      <c r="A58" s="181" t="s">
        <v>378</v>
      </c>
      <c r="B58" s="182" t="s">
        <v>380</v>
      </c>
      <c r="C58" s="183">
        <v>71.293722440707839</v>
      </c>
    </row>
    <row r="59" spans="1:3">
      <c r="A59" s="181" t="s">
        <v>378</v>
      </c>
      <c r="B59" s="182" t="s">
        <v>381</v>
      </c>
      <c r="C59" s="183">
        <v>70.375213689305795</v>
      </c>
    </row>
    <row r="60" spans="1:3">
      <c r="A60" s="181" t="s">
        <v>378</v>
      </c>
      <c r="B60" s="182" t="s">
        <v>382</v>
      </c>
      <c r="C60" s="183">
        <v>70.139386493839837</v>
      </c>
    </row>
    <row r="61" spans="1:3">
      <c r="A61" s="181" t="s">
        <v>378</v>
      </c>
      <c r="B61" s="182" t="s">
        <v>383</v>
      </c>
      <c r="C61" s="183">
        <v>70.551817364482247</v>
      </c>
    </row>
    <row r="62" spans="1:3">
      <c r="A62" s="181" t="s">
        <v>378</v>
      </c>
      <c r="B62" s="182" t="s">
        <v>384</v>
      </c>
      <c r="C62" s="183">
        <v>71.5781973034195</v>
      </c>
    </row>
    <row r="63" spans="1:3">
      <c r="A63" s="181" t="s">
        <v>378</v>
      </c>
      <c r="B63" s="182" t="s">
        <v>385</v>
      </c>
      <c r="C63" s="183">
        <v>71.789276161861395</v>
      </c>
    </row>
    <row r="64" spans="1:3">
      <c r="A64" s="181" t="s">
        <v>386</v>
      </c>
      <c r="B64" s="182" t="s">
        <v>387</v>
      </c>
      <c r="C64" s="183">
        <v>30.058011883427568</v>
      </c>
    </row>
    <row r="65" spans="1:3">
      <c r="A65" s="181" t="s">
        <v>386</v>
      </c>
      <c r="B65" s="182" t="s">
        <v>388</v>
      </c>
      <c r="C65" s="183">
        <v>33.600436346916979</v>
      </c>
    </row>
    <row r="66" spans="1:3">
      <c r="A66" s="181" t="s">
        <v>386</v>
      </c>
      <c r="B66" s="182" t="s">
        <v>389</v>
      </c>
      <c r="C66" s="183">
        <v>39.9135327399351</v>
      </c>
    </row>
    <row r="67" spans="1:3">
      <c r="A67" s="181" t="s">
        <v>386</v>
      </c>
      <c r="B67" s="182" t="s">
        <v>390</v>
      </c>
      <c r="C67" s="183">
        <v>34.410790423340345</v>
      </c>
    </row>
    <row r="68" spans="1:3">
      <c r="A68" s="181" t="s">
        <v>386</v>
      </c>
      <c r="B68" s="182" t="s">
        <v>391</v>
      </c>
      <c r="C68" s="183">
        <v>43.962001351274544</v>
      </c>
    </row>
    <row r="69" spans="1:3">
      <c r="A69" s="181" t="s">
        <v>392</v>
      </c>
      <c r="B69" s="182" t="s">
        <v>393</v>
      </c>
      <c r="C69" s="183">
        <v>77.660505151192794</v>
      </c>
    </row>
    <row r="70" spans="1:3">
      <c r="A70" s="181" t="s">
        <v>392</v>
      </c>
      <c r="B70" s="182" t="s">
        <v>394</v>
      </c>
      <c r="C70" s="183">
        <v>74.271524759091506</v>
      </c>
    </row>
    <row r="71" spans="1:3">
      <c r="A71" s="181" t="s">
        <v>392</v>
      </c>
      <c r="B71" s="182" t="s">
        <v>395</v>
      </c>
      <c r="C71" s="183">
        <v>76.677564073983703</v>
      </c>
    </row>
    <row r="72" spans="1:3">
      <c r="A72" s="181" t="s">
        <v>392</v>
      </c>
      <c r="B72" s="182" t="s">
        <v>396</v>
      </c>
      <c r="C72" s="183">
        <v>76.970844876369995</v>
      </c>
    </row>
    <row r="73" spans="1:3">
      <c r="A73" s="181" t="s">
        <v>392</v>
      </c>
      <c r="B73" s="182" t="s">
        <v>397</v>
      </c>
      <c r="C73" s="183">
        <v>77.9083618135964</v>
      </c>
    </row>
    <row r="74" spans="1:3">
      <c r="A74" s="181" t="s">
        <v>392</v>
      </c>
      <c r="B74" s="182" t="s">
        <v>398</v>
      </c>
      <c r="C74" s="183">
        <v>78.473816800137399</v>
      </c>
    </row>
    <row r="75" spans="1:3">
      <c r="A75" s="181" t="s">
        <v>392</v>
      </c>
      <c r="B75" s="182" t="s">
        <v>399</v>
      </c>
      <c r="C75" s="183">
        <v>76.158332780577396</v>
      </c>
    </row>
    <row r="76" spans="1:3">
      <c r="A76" s="181" t="s">
        <v>392</v>
      </c>
      <c r="B76" s="182" t="s">
        <v>400</v>
      </c>
      <c r="C76" s="183">
        <v>73.290796204039395</v>
      </c>
    </row>
    <row r="77" spans="1:3">
      <c r="A77" s="181" t="s">
        <v>392</v>
      </c>
      <c r="B77" s="182" t="s">
        <v>401</v>
      </c>
      <c r="C77" s="183">
        <v>74.442719565382347</v>
      </c>
    </row>
    <row r="78" spans="1:3">
      <c r="A78" s="181" t="s">
        <v>392</v>
      </c>
      <c r="B78" s="182" t="s">
        <v>402</v>
      </c>
      <c r="C78" s="183">
        <v>77.313305154794605</v>
      </c>
    </row>
    <row r="79" spans="1:3">
      <c r="A79" s="181" t="s">
        <v>392</v>
      </c>
      <c r="B79" s="182" t="s">
        <v>403</v>
      </c>
      <c r="C79" s="183">
        <v>76.641464021095899</v>
      </c>
    </row>
    <row r="80" spans="1:3">
      <c r="A80" s="181" t="s">
        <v>392</v>
      </c>
      <c r="B80" s="182" t="s">
        <v>404</v>
      </c>
      <c r="C80" s="183">
        <v>76.573162556109509</v>
      </c>
    </row>
    <row r="81" spans="1:3">
      <c r="A81" s="181" t="s">
        <v>392</v>
      </c>
      <c r="B81" s="182" t="s">
        <v>405</v>
      </c>
      <c r="C81" s="183">
        <v>77.291121894090793</v>
      </c>
    </row>
    <row r="82" spans="1:3">
      <c r="A82" s="181" t="s">
        <v>392</v>
      </c>
      <c r="B82" s="182" t="s">
        <v>406</v>
      </c>
      <c r="C82" s="183">
        <v>74.513245217549098</v>
      </c>
    </row>
    <row r="83" spans="1:3">
      <c r="A83" s="181" t="s">
        <v>392</v>
      </c>
      <c r="B83" s="182" t="s">
        <v>407</v>
      </c>
      <c r="C83" s="183">
        <v>77.336483355907404</v>
      </c>
    </row>
    <row r="84" spans="1:3">
      <c r="A84" s="181" t="s">
        <v>392</v>
      </c>
      <c r="B84" s="182" t="s">
        <v>408</v>
      </c>
      <c r="C84" s="183">
        <v>77.332702954776593</v>
      </c>
    </row>
    <row r="85" spans="1:3">
      <c r="A85" s="181" t="s">
        <v>392</v>
      </c>
      <c r="B85" s="182" t="s">
        <v>409</v>
      </c>
      <c r="C85" s="183">
        <v>75.620296849466598</v>
      </c>
    </row>
    <row r="86" spans="1:3">
      <c r="A86" s="181" t="s">
        <v>392</v>
      </c>
      <c r="B86" s="182" t="s">
        <v>410</v>
      </c>
      <c r="C86" s="183">
        <v>77.366866017193644</v>
      </c>
    </row>
    <row r="87" spans="1:3">
      <c r="A87" s="181" t="s">
        <v>392</v>
      </c>
      <c r="B87" s="182" t="s">
        <v>411</v>
      </c>
      <c r="C87" s="183">
        <v>77.451354841848342</v>
      </c>
    </row>
    <row r="88" spans="1:3">
      <c r="A88" s="181" t="s">
        <v>392</v>
      </c>
      <c r="B88" s="182" t="s">
        <v>412</v>
      </c>
      <c r="C88" s="183">
        <v>77.590620171674104</v>
      </c>
    </row>
    <row r="89" spans="1:3">
      <c r="A89" s="181" t="s">
        <v>392</v>
      </c>
      <c r="B89" s="182" t="s">
        <v>413</v>
      </c>
      <c r="C89" s="183">
        <v>74.5341381112096</v>
      </c>
    </row>
    <row r="90" spans="1:3">
      <c r="A90" s="181" t="s">
        <v>392</v>
      </c>
      <c r="B90" s="182" t="s">
        <v>414</v>
      </c>
      <c r="C90" s="183">
        <v>76.705198057599461</v>
      </c>
    </row>
    <row r="91" spans="1:3">
      <c r="A91" s="181" t="s">
        <v>392</v>
      </c>
      <c r="B91" s="182" t="s">
        <v>415</v>
      </c>
      <c r="C91" s="183">
        <v>75.966147734194237</v>
      </c>
    </row>
    <row r="92" spans="1:3">
      <c r="A92" s="181" t="s">
        <v>392</v>
      </c>
      <c r="B92" s="182" t="s">
        <v>416</v>
      </c>
      <c r="C92" s="183">
        <v>77.437355202742793</v>
      </c>
    </row>
    <row r="93" spans="1:3">
      <c r="A93" s="181" t="s">
        <v>392</v>
      </c>
      <c r="B93" s="182" t="s">
        <v>417</v>
      </c>
      <c r="C93" s="183">
        <v>76.206583296437003</v>
      </c>
    </row>
    <row r="94" spans="1:3">
      <c r="A94" s="181" t="s">
        <v>392</v>
      </c>
      <c r="B94" s="182" t="s">
        <v>418</v>
      </c>
      <c r="C94" s="183">
        <v>75.889938166836401</v>
      </c>
    </row>
    <row r="95" spans="1:3">
      <c r="A95" s="181" t="s">
        <v>392</v>
      </c>
      <c r="B95" s="182" t="s">
        <v>419</v>
      </c>
      <c r="C95" s="183">
        <v>76.916292815335396</v>
      </c>
    </row>
    <row r="96" spans="1:3">
      <c r="A96" s="181" t="s">
        <v>420</v>
      </c>
      <c r="B96" s="182" t="s">
        <v>421</v>
      </c>
      <c r="C96" s="183">
        <v>86.225537723041398</v>
      </c>
    </row>
    <row r="97" spans="1:3">
      <c r="A97" s="181" t="s">
        <v>420</v>
      </c>
      <c r="B97" s="182" t="s">
        <v>422</v>
      </c>
      <c r="C97" s="183">
        <v>87.881363345034103</v>
      </c>
    </row>
    <row r="98" spans="1:3">
      <c r="A98" s="181" t="s">
        <v>92</v>
      </c>
      <c r="B98" s="182" t="s">
        <v>423</v>
      </c>
      <c r="C98" s="183">
        <v>75.384337868873388</v>
      </c>
    </row>
    <row r="99" spans="1:3">
      <c r="A99" s="181" t="s">
        <v>92</v>
      </c>
      <c r="B99" s="182" t="s">
        <v>424</v>
      </c>
      <c r="C99" s="183">
        <v>73.957095098708677</v>
      </c>
    </row>
    <row r="100" spans="1:3">
      <c r="A100" s="181" t="s">
        <v>92</v>
      </c>
      <c r="B100" s="182" t="s">
        <v>425</v>
      </c>
      <c r="C100" s="183">
        <v>81.226029072056761</v>
      </c>
    </row>
    <row r="101" spans="1:3">
      <c r="A101" s="181" t="s">
        <v>92</v>
      </c>
      <c r="B101" s="182" t="s">
        <v>426</v>
      </c>
      <c r="C101" s="183">
        <v>70.249908399699407</v>
      </c>
    </row>
    <row r="102" spans="1:3">
      <c r="A102" s="181" t="s">
        <v>92</v>
      </c>
      <c r="B102" s="182" t="s">
        <v>427</v>
      </c>
      <c r="C102" s="183">
        <v>78.528512914356483</v>
      </c>
    </row>
    <row r="103" spans="1:3">
      <c r="A103" s="181" t="s">
        <v>92</v>
      </c>
      <c r="B103" s="182" t="s">
        <v>428</v>
      </c>
      <c r="C103" s="183">
        <v>76.418821468123696</v>
      </c>
    </row>
    <row r="104" spans="1:3">
      <c r="A104" s="181" t="s">
        <v>92</v>
      </c>
      <c r="B104" s="182" t="s">
        <v>429</v>
      </c>
      <c r="C104" s="183">
        <v>73.434757215845053</v>
      </c>
    </row>
    <row r="105" spans="1:3">
      <c r="A105" s="181" t="s">
        <v>92</v>
      </c>
      <c r="B105" s="182" t="s">
        <v>430</v>
      </c>
      <c r="C105" s="183">
        <v>69.651208342314007</v>
      </c>
    </row>
    <row r="106" spans="1:3">
      <c r="A106" s="181" t="s">
        <v>92</v>
      </c>
      <c r="B106" s="182" t="s">
        <v>431</v>
      </c>
      <c r="C106" s="183">
        <v>74.194730337386716</v>
      </c>
    </row>
    <row r="107" spans="1:3">
      <c r="A107" s="181" t="s">
        <v>432</v>
      </c>
      <c r="B107" s="182" t="s">
        <v>433</v>
      </c>
      <c r="C107" s="183">
        <v>34.716261860853649</v>
      </c>
    </row>
    <row r="108" spans="1:3">
      <c r="A108" s="181" t="s">
        <v>432</v>
      </c>
      <c r="B108" s="182" t="s">
        <v>434</v>
      </c>
      <c r="C108" s="183">
        <v>25.150901522645</v>
      </c>
    </row>
    <row r="109" spans="1:3">
      <c r="A109" s="181" t="s">
        <v>432</v>
      </c>
      <c r="B109" s="182" t="s">
        <v>435</v>
      </c>
      <c r="C109" s="183">
        <v>40.919358620496297</v>
      </c>
    </row>
    <row r="110" spans="1:3">
      <c r="A110" s="181" t="s">
        <v>432</v>
      </c>
      <c r="B110" s="182" t="s">
        <v>436</v>
      </c>
      <c r="C110" s="183">
        <v>45.2885030581092</v>
      </c>
    </row>
    <row r="111" spans="1:3">
      <c r="A111" s="181" t="s">
        <v>432</v>
      </c>
      <c r="B111" s="182" t="s">
        <v>437</v>
      </c>
      <c r="C111" s="183">
        <v>35.470174561462301</v>
      </c>
    </row>
    <row r="112" spans="1:3">
      <c r="A112" s="181" t="s">
        <v>432</v>
      </c>
      <c r="B112" s="182" t="s">
        <v>438</v>
      </c>
      <c r="C112" s="183">
        <v>24.811761496923449</v>
      </c>
    </row>
    <row r="113" spans="1:3">
      <c r="A113" s="181" t="s">
        <v>432</v>
      </c>
      <c r="B113" s="182" t="s">
        <v>439</v>
      </c>
      <c r="C113" s="183">
        <v>31.884668804626699</v>
      </c>
    </row>
    <row r="114" spans="1:3">
      <c r="A114" s="181" t="s">
        <v>432</v>
      </c>
      <c r="B114" s="182" t="s">
        <v>440</v>
      </c>
      <c r="C114" s="183">
        <v>28.776776870204799</v>
      </c>
    </row>
    <row r="115" spans="1:3">
      <c r="A115" s="181" t="s">
        <v>441</v>
      </c>
      <c r="B115" s="182" t="s">
        <v>442</v>
      </c>
      <c r="C115" s="183">
        <v>82.333211203106075</v>
      </c>
    </row>
    <row r="116" spans="1:3">
      <c r="A116" s="181" t="s">
        <v>441</v>
      </c>
      <c r="B116" s="182" t="s">
        <v>443</v>
      </c>
      <c r="C116" s="183">
        <v>88.209626604027392</v>
      </c>
    </row>
    <row r="117" spans="1:3">
      <c r="A117" s="181" t="s">
        <v>441</v>
      </c>
      <c r="B117" s="182" t="s">
        <v>444</v>
      </c>
      <c r="C117" s="183">
        <v>83.843643153595295</v>
      </c>
    </row>
    <row r="118" spans="1:3">
      <c r="A118" s="181" t="s">
        <v>441</v>
      </c>
      <c r="B118" s="182" t="s">
        <v>445</v>
      </c>
      <c r="C118" s="183">
        <v>84.269664818904459</v>
      </c>
    </row>
    <row r="119" spans="1:3">
      <c r="A119" s="181" t="s">
        <v>441</v>
      </c>
      <c r="B119" s="182" t="s">
        <v>446</v>
      </c>
      <c r="C119" s="183">
        <v>82.8463162241476</v>
      </c>
    </row>
    <row r="120" spans="1:3">
      <c r="A120" s="181" t="s">
        <v>441</v>
      </c>
      <c r="B120" s="182" t="s">
        <v>447</v>
      </c>
      <c r="C120" s="183">
        <v>85.272104906467931</v>
      </c>
    </row>
    <row r="121" spans="1:3">
      <c r="A121" s="181" t="s">
        <v>441</v>
      </c>
      <c r="B121" s="182" t="s">
        <v>448</v>
      </c>
      <c r="C121" s="183">
        <v>85.949816419243973</v>
      </c>
    </row>
    <row r="122" spans="1:3">
      <c r="A122" s="181" t="s">
        <v>441</v>
      </c>
      <c r="B122" s="182" t="s">
        <v>449</v>
      </c>
      <c r="C122" s="183">
        <v>85.971009410682399</v>
      </c>
    </row>
    <row r="123" spans="1:3">
      <c r="A123" s="181" t="s">
        <v>441</v>
      </c>
      <c r="B123" s="182" t="s">
        <v>450</v>
      </c>
      <c r="C123" s="183">
        <v>83.40031498904834</v>
      </c>
    </row>
    <row r="124" spans="1:3">
      <c r="A124" s="181" t="s">
        <v>441</v>
      </c>
      <c r="B124" s="182" t="s">
        <v>451</v>
      </c>
      <c r="C124" s="183">
        <v>85.333319389330185</v>
      </c>
    </row>
    <row r="125" spans="1:3">
      <c r="A125" s="181" t="s">
        <v>441</v>
      </c>
      <c r="B125" s="182" t="s">
        <v>452</v>
      </c>
      <c r="C125" s="183">
        <v>83.453236570784696</v>
      </c>
    </row>
    <row r="126" spans="1:3">
      <c r="A126" s="181" t="s">
        <v>441</v>
      </c>
      <c r="B126" s="182" t="s">
        <v>453</v>
      </c>
      <c r="C126" s="183">
        <v>84.759449900823512</v>
      </c>
    </row>
    <row r="127" spans="1:3">
      <c r="A127" s="181" t="s">
        <v>441</v>
      </c>
      <c r="B127" s="182" t="s">
        <v>454</v>
      </c>
      <c r="C127" s="183">
        <v>85.065396083988716</v>
      </c>
    </row>
    <row r="128" spans="1:3">
      <c r="A128" s="181" t="s">
        <v>441</v>
      </c>
      <c r="B128" s="182" t="s">
        <v>455</v>
      </c>
      <c r="C128" s="183">
        <v>86.278969269493771</v>
      </c>
    </row>
    <row r="129" spans="1:3">
      <c r="A129" s="181" t="s">
        <v>441</v>
      </c>
      <c r="B129" s="182" t="s">
        <v>456</v>
      </c>
      <c r="C129" s="183">
        <v>82.010575478777497</v>
      </c>
    </row>
    <row r="130" spans="1:3">
      <c r="A130" s="181" t="s">
        <v>441</v>
      </c>
      <c r="B130" s="182" t="s">
        <v>457</v>
      </c>
      <c r="C130" s="183">
        <v>65.078915527863757</v>
      </c>
    </row>
    <row r="131" spans="1:3">
      <c r="A131" s="181" t="s">
        <v>458</v>
      </c>
      <c r="B131" s="182" t="s">
        <v>459</v>
      </c>
      <c r="C131" s="183">
        <v>82.654508278615211</v>
      </c>
    </row>
    <row r="132" spans="1:3">
      <c r="A132" s="181" t="s">
        <v>458</v>
      </c>
      <c r="B132" s="182" t="s">
        <v>460</v>
      </c>
      <c r="C132" s="183">
        <v>78.192537587454723</v>
      </c>
    </row>
    <row r="133" spans="1:3">
      <c r="A133" s="181" t="s">
        <v>458</v>
      </c>
      <c r="B133" s="182" t="s">
        <v>461</v>
      </c>
      <c r="C133" s="183">
        <v>82.106349293002495</v>
      </c>
    </row>
    <row r="134" spans="1:3">
      <c r="A134" s="181" t="s">
        <v>458</v>
      </c>
      <c r="B134" s="182" t="s">
        <v>462</v>
      </c>
      <c r="C134" s="183">
        <v>82.721031719214125</v>
      </c>
    </row>
    <row r="135" spans="1:3">
      <c r="A135" s="181" t="s">
        <v>458</v>
      </c>
      <c r="B135" s="182" t="s">
        <v>463</v>
      </c>
      <c r="C135" s="183">
        <v>84.670561436482586</v>
      </c>
    </row>
    <row r="136" spans="1:3">
      <c r="A136" s="181" t="s">
        <v>458</v>
      </c>
      <c r="B136" s="182" t="s">
        <v>464</v>
      </c>
      <c r="C136" s="183">
        <v>80.379504706255531</v>
      </c>
    </row>
    <row r="137" spans="1:3">
      <c r="A137" s="181" t="s">
        <v>458</v>
      </c>
      <c r="B137" s="182" t="s">
        <v>465</v>
      </c>
      <c r="C137" s="183">
        <v>85.9295461019952</v>
      </c>
    </row>
    <row r="138" spans="1:3">
      <c r="A138" s="181" t="s">
        <v>458</v>
      </c>
      <c r="B138" s="182" t="s">
        <v>466</v>
      </c>
      <c r="C138" s="183">
        <v>84.502995195213799</v>
      </c>
    </row>
    <row r="139" spans="1:3">
      <c r="A139" s="181" t="s">
        <v>458</v>
      </c>
      <c r="B139" s="182" t="s">
        <v>467</v>
      </c>
      <c r="C139" s="183">
        <v>82.909359943022267</v>
      </c>
    </row>
    <row r="140" spans="1:3">
      <c r="A140" s="181" t="s">
        <v>458</v>
      </c>
      <c r="B140" s="182" t="s">
        <v>468</v>
      </c>
      <c r="C140" s="183">
        <v>83.439598223709112</v>
      </c>
    </row>
    <row r="141" spans="1:3">
      <c r="A141" s="181" t="s">
        <v>458</v>
      </c>
      <c r="B141" s="182" t="s">
        <v>469</v>
      </c>
      <c r="C141" s="183">
        <v>85.323083305721696</v>
      </c>
    </row>
    <row r="142" spans="1:3">
      <c r="A142" s="181" t="s">
        <v>458</v>
      </c>
      <c r="B142" s="182" t="s">
        <v>470</v>
      </c>
      <c r="C142" s="183">
        <v>83.859819922191747</v>
      </c>
    </row>
    <row r="143" spans="1:3">
      <c r="A143" s="181" t="s">
        <v>458</v>
      </c>
      <c r="B143" s="182" t="s">
        <v>471</v>
      </c>
      <c r="C143" s="183">
        <v>81.676419691788965</v>
      </c>
    </row>
    <row r="144" spans="1:3">
      <c r="A144" s="181" t="s">
        <v>458</v>
      </c>
      <c r="B144" s="182" t="s">
        <v>472</v>
      </c>
      <c r="C144" s="183">
        <v>85.604408823001563</v>
      </c>
    </row>
    <row r="145" spans="1:3">
      <c r="A145" s="181" t="s">
        <v>458</v>
      </c>
      <c r="B145" s="182" t="s">
        <v>473</v>
      </c>
      <c r="C145" s="183">
        <v>83.448413523046327</v>
      </c>
    </row>
    <row r="146" spans="1:3">
      <c r="A146" s="181" t="s">
        <v>458</v>
      </c>
      <c r="B146" s="182" t="s">
        <v>474</v>
      </c>
      <c r="C146" s="183">
        <v>82.611766263107896</v>
      </c>
    </row>
    <row r="147" spans="1:3">
      <c r="A147" s="181" t="s">
        <v>458</v>
      </c>
      <c r="B147" s="182" t="s">
        <v>475</v>
      </c>
      <c r="C147" s="183">
        <v>84.281386923985934</v>
      </c>
    </row>
    <row r="148" spans="1:3">
      <c r="A148" s="181" t="s">
        <v>476</v>
      </c>
      <c r="B148" s="182" t="s">
        <v>477</v>
      </c>
      <c r="C148" s="183">
        <v>67.416692192658005</v>
      </c>
    </row>
    <row r="149" spans="1:3">
      <c r="A149" s="181" t="s">
        <v>476</v>
      </c>
      <c r="B149" s="182" t="s">
        <v>478</v>
      </c>
      <c r="C149" s="183">
        <v>65.468792339973191</v>
      </c>
    </row>
    <row r="150" spans="1:3">
      <c r="A150" s="181" t="s">
        <v>479</v>
      </c>
      <c r="B150" s="182" t="s">
        <v>480</v>
      </c>
      <c r="C150" s="183">
        <v>73.926390746730803</v>
      </c>
    </row>
    <row r="151" spans="1:3">
      <c r="A151" s="181" t="s">
        <v>479</v>
      </c>
      <c r="B151" s="182" t="s">
        <v>481</v>
      </c>
      <c r="C151" s="183">
        <v>72.227954092317006</v>
      </c>
    </row>
    <row r="152" spans="1:3">
      <c r="A152" s="181" t="s">
        <v>479</v>
      </c>
      <c r="B152" s="182" t="s">
        <v>482</v>
      </c>
      <c r="C152" s="183">
        <v>74.11005114799076</v>
      </c>
    </row>
    <row r="153" spans="1:3">
      <c r="A153" s="181" t="s">
        <v>479</v>
      </c>
      <c r="B153" s="182" t="s">
        <v>483</v>
      </c>
      <c r="C153" s="183">
        <v>73.645624045550306</v>
      </c>
    </row>
    <row r="154" spans="1:3">
      <c r="A154" s="181" t="s">
        <v>479</v>
      </c>
      <c r="B154" s="182" t="s">
        <v>484</v>
      </c>
      <c r="C154" s="183">
        <v>75.116392565906736</v>
      </c>
    </row>
    <row r="155" spans="1:3">
      <c r="A155" s="181" t="s">
        <v>479</v>
      </c>
      <c r="B155" s="182" t="s">
        <v>485</v>
      </c>
      <c r="C155" s="183">
        <v>75.836418336676402</v>
      </c>
    </row>
    <row r="156" spans="1:3">
      <c r="A156" s="181" t="s">
        <v>479</v>
      </c>
      <c r="B156" s="182" t="s">
        <v>486</v>
      </c>
      <c r="C156" s="183">
        <v>76.030483735623989</v>
      </c>
    </row>
    <row r="157" spans="1:3">
      <c r="A157" s="181" t="s">
        <v>479</v>
      </c>
      <c r="B157" s="182" t="s">
        <v>487</v>
      </c>
      <c r="C157" s="183">
        <v>75.541634004985951</v>
      </c>
    </row>
    <row r="158" spans="1:3">
      <c r="A158" s="181" t="s">
        <v>479</v>
      </c>
      <c r="B158" s="182" t="s">
        <v>488</v>
      </c>
      <c r="C158" s="183">
        <v>71.264852741843029</v>
      </c>
    </row>
    <row r="159" spans="1:3">
      <c r="A159" s="181" t="s">
        <v>479</v>
      </c>
      <c r="B159" s="182" t="s">
        <v>489</v>
      </c>
      <c r="C159" s="183">
        <v>75.293473119080105</v>
      </c>
    </row>
    <row r="160" spans="1:3">
      <c r="A160" s="181" t="s">
        <v>479</v>
      </c>
      <c r="B160" s="182" t="s">
        <v>490</v>
      </c>
      <c r="C160" s="183">
        <v>76.588748657557602</v>
      </c>
    </row>
    <row r="161" spans="1:3">
      <c r="A161" s="181" t="s">
        <v>479</v>
      </c>
      <c r="B161" s="182" t="s">
        <v>491</v>
      </c>
      <c r="C161" s="183">
        <v>74.219517468626691</v>
      </c>
    </row>
    <row r="162" spans="1:3">
      <c r="A162" s="181" t="s">
        <v>479</v>
      </c>
      <c r="B162" s="182" t="s">
        <v>492</v>
      </c>
      <c r="C162" s="183">
        <v>74.134955367150354</v>
      </c>
    </row>
    <row r="163" spans="1:3">
      <c r="A163" s="181" t="s">
        <v>479</v>
      </c>
      <c r="B163" s="182" t="s">
        <v>493</v>
      </c>
      <c r="C163" s="183">
        <v>75.251184004306253</v>
      </c>
    </row>
    <row r="164" spans="1:3">
      <c r="A164" s="181" t="s">
        <v>479</v>
      </c>
      <c r="B164" s="182" t="s">
        <v>494</v>
      </c>
      <c r="C164" s="183">
        <v>75.296660515366895</v>
      </c>
    </row>
    <row r="165" spans="1:3">
      <c r="A165" s="181" t="s">
        <v>479</v>
      </c>
      <c r="B165" s="182" t="s">
        <v>495</v>
      </c>
      <c r="C165" s="183">
        <v>74.181164637440304</v>
      </c>
    </row>
    <row r="166" spans="1:3">
      <c r="A166" s="181" t="s">
        <v>479</v>
      </c>
      <c r="B166" s="182" t="s">
        <v>496</v>
      </c>
      <c r="C166" s="183">
        <v>73.506100399361102</v>
      </c>
    </row>
    <row r="167" spans="1:3">
      <c r="A167" s="181" t="s">
        <v>479</v>
      </c>
      <c r="B167" s="182" t="s">
        <v>497</v>
      </c>
      <c r="C167" s="183">
        <v>74.455907203804031</v>
      </c>
    </row>
    <row r="168" spans="1:3">
      <c r="A168" s="181" t="s">
        <v>479</v>
      </c>
      <c r="B168" s="182" t="s">
        <v>498</v>
      </c>
      <c r="C168" s="183">
        <v>72.084182869535283</v>
      </c>
    </row>
    <row r="169" spans="1:3">
      <c r="A169" s="181" t="s">
        <v>499</v>
      </c>
      <c r="B169" s="182" t="s">
        <v>500</v>
      </c>
      <c r="C169" s="183">
        <v>83.889164997951823</v>
      </c>
    </row>
    <row r="170" spans="1:3">
      <c r="A170" s="181" t="s">
        <v>499</v>
      </c>
      <c r="B170" s="182" t="s">
        <v>501</v>
      </c>
      <c r="C170" s="183">
        <v>82.574032035994122</v>
      </c>
    </row>
    <row r="171" spans="1:3">
      <c r="A171" s="181" t="s">
        <v>499</v>
      </c>
      <c r="B171" s="182" t="s">
        <v>502</v>
      </c>
      <c r="C171" s="183">
        <v>83.860312726660112</v>
      </c>
    </row>
    <row r="172" spans="1:3">
      <c r="A172" s="181" t="s">
        <v>499</v>
      </c>
      <c r="B172" s="182" t="s">
        <v>503</v>
      </c>
      <c r="C172" s="183">
        <v>86.521466918861847</v>
      </c>
    </row>
    <row r="173" spans="1:3">
      <c r="A173" s="181" t="s">
        <v>499</v>
      </c>
      <c r="B173" s="182" t="s">
        <v>504</v>
      </c>
      <c r="C173" s="183">
        <v>83.80540368025521</v>
      </c>
    </row>
    <row r="174" spans="1:3">
      <c r="A174" s="181" t="s">
        <v>499</v>
      </c>
      <c r="B174" s="182" t="s">
        <v>505</v>
      </c>
      <c r="C174" s="183">
        <v>84.088410085122277</v>
      </c>
    </row>
    <row r="175" spans="1:3">
      <c r="A175" s="181" t="s">
        <v>499</v>
      </c>
      <c r="B175" s="182" t="s">
        <v>506</v>
      </c>
      <c r="C175" s="183">
        <v>81.295085427292506</v>
      </c>
    </row>
    <row r="176" spans="1:3">
      <c r="A176" s="181" t="s">
        <v>499</v>
      </c>
      <c r="B176" s="182" t="s">
        <v>507</v>
      </c>
      <c r="C176" s="183">
        <v>85.059866762278716</v>
      </c>
    </row>
    <row r="177" spans="1:3">
      <c r="A177" s="181" t="s">
        <v>499</v>
      </c>
      <c r="B177" s="182" t="s">
        <v>508</v>
      </c>
      <c r="C177" s="183">
        <v>82.897903227909097</v>
      </c>
    </row>
    <row r="178" spans="1:3">
      <c r="A178" s="181" t="s">
        <v>509</v>
      </c>
      <c r="B178" s="182" t="s">
        <v>510</v>
      </c>
      <c r="C178" s="183">
        <v>75.712095877689194</v>
      </c>
    </row>
    <row r="179" spans="1:3">
      <c r="A179" s="181" t="s">
        <v>509</v>
      </c>
      <c r="B179" s="182" t="s">
        <v>511</v>
      </c>
      <c r="C179" s="183">
        <v>68.703058570331706</v>
      </c>
    </row>
    <row r="180" spans="1:3">
      <c r="A180" s="181" t="s">
        <v>509</v>
      </c>
      <c r="B180" s="182" t="s">
        <v>512</v>
      </c>
      <c r="C180" s="183">
        <v>76.292629238459398</v>
      </c>
    </row>
    <row r="181" spans="1:3">
      <c r="A181" s="181" t="s">
        <v>513</v>
      </c>
      <c r="B181" s="182" t="s">
        <v>514</v>
      </c>
      <c r="C181" s="183">
        <v>53.4906682574087</v>
      </c>
    </row>
    <row r="182" spans="1:3">
      <c r="A182" s="181" t="s">
        <v>513</v>
      </c>
      <c r="B182" s="182" t="s">
        <v>515</v>
      </c>
      <c r="C182" s="183">
        <v>60.139764335111785</v>
      </c>
    </row>
    <row r="183" spans="1:3">
      <c r="A183" s="181" t="s">
        <v>513</v>
      </c>
      <c r="B183" s="182" t="s">
        <v>516</v>
      </c>
      <c r="C183" s="183">
        <v>53.406898409279904</v>
      </c>
    </row>
    <row r="184" spans="1:3">
      <c r="A184" s="181" t="s">
        <v>513</v>
      </c>
      <c r="B184" s="182" t="s">
        <v>517</v>
      </c>
      <c r="C184" s="183">
        <v>57.855006761015346</v>
      </c>
    </row>
    <row r="185" spans="1:3">
      <c r="A185" s="181" t="s">
        <v>513</v>
      </c>
      <c r="B185" s="182" t="s">
        <v>518</v>
      </c>
      <c r="C185" s="183">
        <v>56.247150194854349</v>
      </c>
    </row>
    <row r="186" spans="1:3">
      <c r="A186" s="181" t="s">
        <v>513</v>
      </c>
      <c r="B186" s="182" t="s">
        <v>519</v>
      </c>
      <c r="C186" s="183">
        <v>53.4836796337473</v>
      </c>
    </row>
    <row r="187" spans="1:3">
      <c r="A187" s="181" t="s">
        <v>513</v>
      </c>
      <c r="B187" s="182" t="s">
        <v>520</v>
      </c>
      <c r="C187" s="183">
        <v>59.363437199556962</v>
      </c>
    </row>
    <row r="188" spans="1:3">
      <c r="A188" s="181" t="s">
        <v>513</v>
      </c>
      <c r="B188" s="182" t="s">
        <v>521</v>
      </c>
      <c r="C188" s="183">
        <v>56.048376556599401</v>
      </c>
    </row>
    <row r="189" spans="1:3">
      <c r="A189" s="181" t="s">
        <v>513</v>
      </c>
      <c r="B189" s="182" t="s">
        <v>522</v>
      </c>
      <c r="C189" s="183">
        <v>51.235643910918903</v>
      </c>
    </row>
    <row r="190" spans="1:3">
      <c r="A190" s="181" t="s">
        <v>513</v>
      </c>
      <c r="B190" s="182" t="s">
        <v>523</v>
      </c>
      <c r="C190" s="183">
        <v>62.920864881982197</v>
      </c>
    </row>
    <row r="191" spans="1:3">
      <c r="A191" s="181" t="s">
        <v>513</v>
      </c>
      <c r="B191" s="182" t="s">
        <v>524</v>
      </c>
      <c r="C191" s="183">
        <v>62.112205564689916</v>
      </c>
    </row>
    <row r="192" spans="1:3">
      <c r="A192" s="181" t="s">
        <v>513</v>
      </c>
      <c r="B192" s="182" t="s">
        <v>525</v>
      </c>
      <c r="C192" s="183">
        <v>51.14373372144275</v>
      </c>
    </row>
    <row r="193" spans="1:3">
      <c r="A193" s="181" t="s">
        <v>513</v>
      </c>
      <c r="B193" s="182" t="s">
        <v>526</v>
      </c>
      <c r="C193" s="183">
        <v>59.006342077072411</v>
      </c>
    </row>
    <row r="194" spans="1:3">
      <c r="A194" s="181" t="s">
        <v>513</v>
      </c>
      <c r="B194" s="182" t="s">
        <v>527</v>
      </c>
      <c r="C194" s="183">
        <v>64.243572454780832</v>
      </c>
    </row>
    <row r="195" spans="1:3">
      <c r="A195" s="181" t="s">
        <v>528</v>
      </c>
      <c r="B195" s="182" t="s">
        <v>529</v>
      </c>
      <c r="C195" s="183">
        <v>53.185853305536199</v>
      </c>
    </row>
    <row r="196" spans="1:3">
      <c r="A196" s="181" t="s">
        <v>528</v>
      </c>
      <c r="B196" s="182" t="s">
        <v>530</v>
      </c>
      <c r="C196" s="183">
        <v>68.992990159146501</v>
      </c>
    </row>
    <row r="197" spans="1:3">
      <c r="A197" s="181" t="s">
        <v>528</v>
      </c>
      <c r="B197" s="182" t="s">
        <v>531</v>
      </c>
      <c r="C197" s="183">
        <v>56.9355727450031</v>
      </c>
    </row>
    <row r="198" spans="1:3">
      <c r="A198" s="181" t="s">
        <v>528</v>
      </c>
      <c r="B198" s="182" t="s">
        <v>532</v>
      </c>
      <c r="C198" s="183">
        <v>69.455282869508096</v>
      </c>
    </row>
    <row r="199" spans="1:3">
      <c r="A199" s="181" t="s">
        <v>528</v>
      </c>
      <c r="B199" s="182" t="s">
        <v>533</v>
      </c>
      <c r="C199" s="183">
        <v>60.1395915073767</v>
      </c>
    </row>
    <row r="200" spans="1:3">
      <c r="A200" s="181" t="s">
        <v>528</v>
      </c>
      <c r="B200" s="182" t="s">
        <v>534</v>
      </c>
      <c r="C200" s="183">
        <v>68.789526700878099</v>
      </c>
    </row>
    <row r="201" spans="1:3">
      <c r="A201" s="181" t="s">
        <v>535</v>
      </c>
      <c r="B201" s="182" t="s">
        <v>536</v>
      </c>
      <c r="C201" s="183">
        <v>69.483908352253053</v>
      </c>
    </row>
    <row r="202" spans="1:3">
      <c r="A202" s="181" t="s">
        <v>535</v>
      </c>
      <c r="B202" s="182" t="s">
        <v>537</v>
      </c>
      <c r="C202" s="183">
        <v>69.888088162652465</v>
      </c>
    </row>
    <row r="203" spans="1:3">
      <c r="A203" s="181" t="s">
        <v>535</v>
      </c>
      <c r="B203" s="182" t="s">
        <v>538</v>
      </c>
      <c r="C203" s="183">
        <v>76.970059798632477</v>
      </c>
    </row>
    <row r="204" spans="1:3">
      <c r="A204" s="181" t="s">
        <v>535</v>
      </c>
      <c r="B204" s="182" t="s">
        <v>539</v>
      </c>
      <c r="C204" s="183">
        <v>77.023431080591294</v>
      </c>
    </row>
    <row r="205" spans="1:3">
      <c r="A205" s="181" t="s">
        <v>535</v>
      </c>
      <c r="B205" s="182" t="s">
        <v>540</v>
      </c>
      <c r="C205" s="183">
        <v>69.686340807226713</v>
      </c>
    </row>
    <row r="206" spans="1:3">
      <c r="A206" s="181" t="s">
        <v>19</v>
      </c>
      <c r="B206" s="182" t="s">
        <v>541</v>
      </c>
      <c r="C206" s="183">
        <v>83.085964280008866</v>
      </c>
    </row>
    <row r="207" spans="1:3">
      <c r="A207" s="181" t="s">
        <v>19</v>
      </c>
      <c r="B207" s="182" t="s">
        <v>542</v>
      </c>
      <c r="C207" s="183">
        <v>84.012714782388485</v>
      </c>
    </row>
    <row r="208" spans="1:3">
      <c r="A208" s="181" t="s">
        <v>19</v>
      </c>
      <c r="B208" s="182" t="s">
        <v>543</v>
      </c>
      <c r="C208" s="183">
        <v>83.653924733465374</v>
      </c>
    </row>
    <row r="209" spans="1:3">
      <c r="A209" s="181" t="s">
        <v>19</v>
      </c>
      <c r="B209" s="182" t="s">
        <v>544</v>
      </c>
      <c r="C209" s="183">
        <v>82.766985231597857</v>
      </c>
    </row>
    <row r="210" spans="1:3">
      <c r="A210" s="181" t="s">
        <v>19</v>
      </c>
      <c r="B210" s="182" t="s">
        <v>545</v>
      </c>
      <c r="C210" s="183">
        <v>84.603844588097999</v>
      </c>
    </row>
    <row r="211" spans="1:3">
      <c r="A211" s="181" t="s">
        <v>19</v>
      </c>
      <c r="B211" s="182" t="s">
        <v>546</v>
      </c>
      <c r="C211" s="183">
        <v>84.685590131066334</v>
      </c>
    </row>
    <row r="212" spans="1:3">
      <c r="A212" s="181" t="s">
        <v>19</v>
      </c>
      <c r="B212" s="182" t="s">
        <v>547</v>
      </c>
      <c r="C212" s="183">
        <v>83.284336394027392</v>
      </c>
    </row>
    <row r="213" spans="1:3">
      <c r="A213" s="181" t="s">
        <v>19</v>
      </c>
      <c r="B213" s="182" t="s">
        <v>548</v>
      </c>
      <c r="C213" s="183">
        <v>83.653566484297031</v>
      </c>
    </row>
    <row r="214" spans="1:3">
      <c r="A214" s="181" t="s">
        <v>549</v>
      </c>
      <c r="B214" s="182" t="s">
        <v>550</v>
      </c>
      <c r="C214" s="183">
        <v>58.221806959072296</v>
      </c>
    </row>
    <row r="215" spans="1:3">
      <c r="A215" s="181" t="s">
        <v>549</v>
      </c>
      <c r="B215" s="182" t="s">
        <v>551</v>
      </c>
      <c r="C215" s="183">
        <v>60.021134420678848</v>
      </c>
    </row>
    <row r="216" spans="1:3">
      <c r="A216" s="181" t="s">
        <v>549</v>
      </c>
      <c r="B216" s="182" t="s">
        <v>552</v>
      </c>
      <c r="C216" s="183">
        <v>63.989958592906802</v>
      </c>
    </row>
    <row r="217" spans="1:3">
      <c r="A217" s="181" t="s">
        <v>549</v>
      </c>
      <c r="B217" s="182" t="s">
        <v>553</v>
      </c>
      <c r="C217" s="183">
        <v>60.356034919465877</v>
      </c>
    </row>
    <row r="218" spans="1:3">
      <c r="A218" s="181" t="s">
        <v>549</v>
      </c>
      <c r="B218" s="182" t="s">
        <v>554</v>
      </c>
      <c r="C218" s="183">
        <v>60.359878254568876</v>
      </c>
    </row>
    <row r="219" spans="1:3">
      <c r="A219" s="181" t="s">
        <v>549</v>
      </c>
      <c r="B219" s="182" t="s">
        <v>555</v>
      </c>
      <c r="C219" s="183">
        <v>63.761573252925423</v>
      </c>
    </row>
    <row r="220" spans="1:3">
      <c r="A220" s="181" t="s">
        <v>549</v>
      </c>
      <c r="B220" s="182" t="s">
        <v>556</v>
      </c>
      <c r="C220" s="183">
        <v>60.533788659055062</v>
      </c>
    </row>
    <row r="221" spans="1:3">
      <c r="A221" s="181" t="s">
        <v>549</v>
      </c>
      <c r="B221" s="182" t="s">
        <v>557</v>
      </c>
      <c r="C221" s="183">
        <v>55.782658544732129</v>
      </c>
    </row>
    <row r="222" spans="1:3">
      <c r="A222" s="181" t="s">
        <v>549</v>
      </c>
      <c r="B222" s="182" t="s">
        <v>558</v>
      </c>
      <c r="C222" s="183">
        <v>61.869670926847355</v>
      </c>
    </row>
    <row r="223" spans="1:3">
      <c r="A223" s="181" t="s">
        <v>559</v>
      </c>
      <c r="B223" s="182" t="s">
        <v>560</v>
      </c>
      <c r="C223" s="183">
        <v>68.830212501006415</v>
      </c>
    </row>
    <row r="224" spans="1:3">
      <c r="A224" s="181" t="s">
        <v>41</v>
      </c>
      <c r="B224" s="182" t="s">
        <v>561</v>
      </c>
      <c r="C224" s="183">
        <v>62.922441223514369</v>
      </c>
    </row>
    <row r="225" spans="1:3">
      <c r="A225" s="181" t="s">
        <v>41</v>
      </c>
      <c r="B225" s="182" t="s">
        <v>562</v>
      </c>
      <c r="C225" s="183">
        <v>65.600375651568541</v>
      </c>
    </row>
    <row r="226" spans="1:3">
      <c r="A226" s="181" t="s">
        <v>41</v>
      </c>
      <c r="B226" s="182" t="s">
        <v>563</v>
      </c>
      <c r="C226" s="183">
        <v>50.994580042086646</v>
      </c>
    </row>
    <row r="227" spans="1:3">
      <c r="A227" s="181" t="s">
        <v>41</v>
      </c>
      <c r="B227" s="182" t="s">
        <v>564</v>
      </c>
      <c r="C227" s="183">
        <v>58.909405938943451</v>
      </c>
    </row>
    <row r="228" spans="1:3">
      <c r="A228" s="181" t="s">
        <v>41</v>
      </c>
      <c r="B228" s="182" t="s">
        <v>565</v>
      </c>
      <c r="C228" s="183">
        <v>65.762146009004397</v>
      </c>
    </row>
    <row r="229" spans="1:3">
      <c r="A229" s="181" t="s">
        <v>41</v>
      </c>
      <c r="B229" s="182" t="s">
        <v>566</v>
      </c>
      <c r="C229" s="183">
        <v>70.444673053417105</v>
      </c>
    </row>
    <row r="230" spans="1:3">
      <c r="A230" s="181" t="s">
        <v>567</v>
      </c>
      <c r="B230" s="182" t="s">
        <v>568</v>
      </c>
      <c r="C230" s="183">
        <v>79.87056175349386</v>
      </c>
    </row>
    <row r="231" spans="1:3">
      <c r="A231" s="181" t="s">
        <v>567</v>
      </c>
      <c r="B231" s="182" t="s">
        <v>569</v>
      </c>
      <c r="C231" s="183">
        <v>79.49559920254913</v>
      </c>
    </row>
    <row r="232" spans="1:3">
      <c r="A232" s="181" t="s">
        <v>567</v>
      </c>
      <c r="B232" s="182" t="s">
        <v>570</v>
      </c>
      <c r="C232" s="183">
        <v>79.493127517985258</v>
      </c>
    </row>
    <row r="233" spans="1:3">
      <c r="A233" s="181" t="s">
        <v>567</v>
      </c>
      <c r="B233" s="182" t="s">
        <v>571</v>
      </c>
      <c r="C233" s="183">
        <v>79.689747853020052</v>
      </c>
    </row>
    <row r="234" spans="1:3">
      <c r="A234" s="181" t="s">
        <v>567</v>
      </c>
      <c r="B234" s="182" t="s">
        <v>572</v>
      </c>
      <c r="C234" s="183">
        <v>79.241006380366144</v>
      </c>
    </row>
    <row r="235" spans="1:3">
      <c r="A235" s="181" t="s">
        <v>567</v>
      </c>
      <c r="B235" s="182" t="s">
        <v>573</v>
      </c>
      <c r="C235" s="183">
        <v>81.539562603474451</v>
      </c>
    </row>
    <row r="236" spans="1:3">
      <c r="A236" s="181" t="s">
        <v>567</v>
      </c>
      <c r="B236" s="182" t="s">
        <v>574</v>
      </c>
      <c r="C236" s="183">
        <v>78.207022762016763</v>
      </c>
    </row>
    <row r="237" spans="1:3">
      <c r="A237" s="181" t="s">
        <v>575</v>
      </c>
      <c r="B237" s="182" t="s">
        <v>576</v>
      </c>
      <c r="C237" s="183">
        <v>78.478148200520593</v>
      </c>
    </row>
    <row r="238" spans="1:3">
      <c r="A238" s="181" t="s">
        <v>575</v>
      </c>
      <c r="B238" s="182" t="s">
        <v>577</v>
      </c>
      <c r="C238" s="183">
        <v>55.7590864585029</v>
      </c>
    </row>
    <row r="239" spans="1:3">
      <c r="A239" s="181" t="s">
        <v>575</v>
      </c>
      <c r="B239" s="182" t="s">
        <v>578</v>
      </c>
      <c r="C239" s="183">
        <v>57.0755958752735</v>
      </c>
    </row>
    <row r="240" spans="1:3">
      <c r="A240" s="181" t="s">
        <v>575</v>
      </c>
      <c r="B240" s="182" t="s">
        <v>579</v>
      </c>
      <c r="C240" s="183">
        <v>74.433519248029597</v>
      </c>
    </row>
    <row r="241" spans="1:3">
      <c r="A241" s="181" t="s">
        <v>575</v>
      </c>
      <c r="B241" s="182" t="s">
        <v>580</v>
      </c>
      <c r="C241" s="183">
        <v>70.793228523726597</v>
      </c>
    </row>
    <row r="242" spans="1:3">
      <c r="A242" s="181" t="s">
        <v>108</v>
      </c>
      <c r="B242" s="182" t="s">
        <v>581</v>
      </c>
      <c r="C242" s="183">
        <v>71.37566759646478</v>
      </c>
    </row>
    <row r="243" spans="1:3">
      <c r="A243" s="181" t="s">
        <v>108</v>
      </c>
      <c r="B243" s="182" t="s">
        <v>582</v>
      </c>
      <c r="C243" s="183">
        <v>77.668959432872015</v>
      </c>
    </row>
    <row r="244" spans="1:3">
      <c r="A244" s="181" t="s">
        <v>108</v>
      </c>
      <c r="B244" s="182" t="s">
        <v>583</v>
      </c>
      <c r="C244" s="183">
        <v>71.080769473795002</v>
      </c>
    </row>
    <row r="245" spans="1:3">
      <c r="A245" s="181" t="s">
        <v>108</v>
      </c>
      <c r="B245" s="182" t="s">
        <v>584</v>
      </c>
      <c r="C245" s="183">
        <v>73.711361680792066</v>
      </c>
    </row>
    <row r="246" spans="1:3">
      <c r="A246" s="181" t="s">
        <v>585</v>
      </c>
      <c r="B246" s="182" t="s">
        <v>586</v>
      </c>
      <c r="C246" s="183">
        <v>66.638128792805901</v>
      </c>
    </row>
    <row r="247" spans="1:3">
      <c r="A247" s="181" t="s">
        <v>585</v>
      </c>
      <c r="B247" s="182" t="s">
        <v>587</v>
      </c>
      <c r="C247" s="183">
        <v>67.226362996316496</v>
      </c>
    </row>
    <row r="248" spans="1:3">
      <c r="A248" s="181" t="s">
        <v>585</v>
      </c>
      <c r="B248" s="182" t="s">
        <v>588</v>
      </c>
      <c r="C248" s="183">
        <v>66.683883436896394</v>
      </c>
    </row>
    <row r="249" spans="1:3">
      <c r="A249" s="181" t="s">
        <v>30</v>
      </c>
      <c r="B249" s="182" t="s">
        <v>589</v>
      </c>
      <c r="C249" s="183">
        <v>79.598511490840195</v>
      </c>
    </row>
    <row r="250" spans="1:3">
      <c r="A250" s="181" t="s">
        <v>30</v>
      </c>
      <c r="B250" s="182" t="s">
        <v>590</v>
      </c>
      <c r="C250" s="183">
        <v>74.645638800326395</v>
      </c>
    </row>
    <row r="251" spans="1:3">
      <c r="A251" s="181" t="s">
        <v>30</v>
      </c>
      <c r="B251" s="182" t="s">
        <v>591</v>
      </c>
      <c r="C251" s="183">
        <v>71.895060028700399</v>
      </c>
    </row>
    <row r="252" spans="1:3">
      <c r="A252" s="181" t="s">
        <v>30</v>
      </c>
      <c r="B252" s="182" t="s">
        <v>592</v>
      </c>
      <c r="C252" s="183">
        <v>77.973970061365804</v>
      </c>
    </row>
    <row r="253" spans="1:3">
      <c r="A253" s="181" t="s">
        <v>30</v>
      </c>
      <c r="B253" s="182" t="s">
        <v>593</v>
      </c>
      <c r="C253" s="183">
        <v>78.079557509506003</v>
      </c>
    </row>
    <row r="254" spans="1:3">
      <c r="A254" s="181" t="s">
        <v>30</v>
      </c>
      <c r="B254" s="182" t="s">
        <v>594</v>
      </c>
      <c r="C254" s="183">
        <v>79.5314606210341</v>
      </c>
    </row>
    <row r="255" spans="1:3">
      <c r="A255" s="181" t="s">
        <v>30</v>
      </c>
      <c r="B255" s="182" t="s">
        <v>595</v>
      </c>
      <c r="C255" s="183">
        <v>76.860712563836799</v>
      </c>
    </row>
    <row r="256" spans="1:3">
      <c r="A256" s="181" t="s">
        <v>30</v>
      </c>
      <c r="B256" s="182" t="s">
        <v>596</v>
      </c>
      <c r="C256" s="183">
        <v>77.813397762485394</v>
      </c>
    </row>
    <row r="257" spans="1:3">
      <c r="A257" s="181" t="s">
        <v>30</v>
      </c>
      <c r="B257" s="182" t="s">
        <v>597</v>
      </c>
      <c r="C257" s="183">
        <v>77.167907487789648</v>
      </c>
    </row>
    <row r="258" spans="1:3">
      <c r="A258" s="181" t="s">
        <v>30</v>
      </c>
      <c r="B258" s="182" t="s">
        <v>598</v>
      </c>
      <c r="C258" s="183">
        <v>75.409855106822306</v>
      </c>
    </row>
    <row r="259" spans="1:3">
      <c r="A259" s="181" t="s">
        <v>30</v>
      </c>
      <c r="B259" s="182" t="s">
        <v>599</v>
      </c>
      <c r="C259" s="183">
        <v>76.785638482937699</v>
      </c>
    </row>
    <row r="260" spans="1:3">
      <c r="A260" s="181" t="s">
        <v>30</v>
      </c>
      <c r="B260" s="182" t="s">
        <v>600</v>
      </c>
      <c r="C260" s="183">
        <v>74.857801218907952</v>
      </c>
    </row>
    <row r="261" spans="1:3">
      <c r="A261" s="181" t="s">
        <v>601</v>
      </c>
      <c r="B261" s="182" t="s">
        <v>602</v>
      </c>
      <c r="C261" s="183">
        <v>59.371094394750202</v>
      </c>
    </row>
    <row r="262" spans="1:3">
      <c r="A262" s="181" t="s">
        <v>601</v>
      </c>
      <c r="B262" s="182" t="s">
        <v>603</v>
      </c>
      <c r="C262" s="183">
        <v>59.269958836182902</v>
      </c>
    </row>
    <row r="263" spans="1:3">
      <c r="A263" s="181" t="s">
        <v>601</v>
      </c>
      <c r="B263" s="182" t="s">
        <v>604</v>
      </c>
      <c r="C263" s="183">
        <v>65.453845427208648</v>
      </c>
    </row>
    <row r="264" spans="1:3">
      <c r="A264" s="181" t="s">
        <v>601</v>
      </c>
      <c r="B264" s="182" t="s">
        <v>605</v>
      </c>
      <c r="C264" s="183">
        <v>71.186915705212201</v>
      </c>
    </row>
    <row r="265" spans="1:3">
      <c r="A265" s="181" t="s">
        <v>601</v>
      </c>
      <c r="B265" s="182" t="s">
        <v>606</v>
      </c>
      <c r="C265" s="183">
        <v>59.38652073437305</v>
      </c>
    </row>
    <row r="266" spans="1:3">
      <c r="A266" s="181" t="s">
        <v>601</v>
      </c>
      <c r="B266" s="182" t="s">
        <v>607</v>
      </c>
      <c r="C266" s="183">
        <v>60.677271426656986</v>
      </c>
    </row>
    <row r="267" spans="1:3">
      <c r="A267" s="181" t="s">
        <v>601</v>
      </c>
      <c r="B267" s="182" t="s">
        <v>608</v>
      </c>
      <c r="C267" s="183">
        <v>62.5768740554307</v>
      </c>
    </row>
    <row r="268" spans="1:3">
      <c r="A268" s="181" t="s">
        <v>601</v>
      </c>
      <c r="B268" s="182" t="s">
        <v>609</v>
      </c>
      <c r="C268" s="183">
        <v>72.391116468371095</v>
      </c>
    </row>
    <row r="269" spans="1:3">
      <c r="A269" s="181" t="s">
        <v>601</v>
      </c>
      <c r="B269" s="182" t="s">
        <v>610</v>
      </c>
      <c r="C269" s="183">
        <v>64.516402093517357</v>
      </c>
    </row>
    <row r="270" spans="1:3">
      <c r="A270" s="181" t="s">
        <v>601</v>
      </c>
      <c r="B270" s="182" t="s">
        <v>611</v>
      </c>
      <c r="C270" s="183">
        <v>58.831302743751507</v>
      </c>
    </row>
    <row r="271" spans="1:3">
      <c r="A271" s="181" t="s">
        <v>601</v>
      </c>
      <c r="B271" s="182" t="s">
        <v>612</v>
      </c>
      <c r="C271" s="183">
        <v>72.783949623290198</v>
      </c>
    </row>
    <row r="272" spans="1:3">
      <c r="A272" s="181" t="s">
        <v>601</v>
      </c>
      <c r="B272" s="182" t="s">
        <v>613</v>
      </c>
      <c r="C272" s="183">
        <v>59.438014026797958</v>
      </c>
    </row>
    <row r="273" spans="1:3">
      <c r="A273" s="181" t="s">
        <v>601</v>
      </c>
      <c r="B273" s="182" t="s">
        <v>614</v>
      </c>
      <c r="C273" s="183">
        <v>61.77262618725215</v>
      </c>
    </row>
    <row r="274" spans="1:3">
      <c r="A274" s="181" t="s">
        <v>601</v>
      </c>
      <c r="B274" s="182" t="s">
        <v>615</v>
      </c>
      <c r="C274" s="183">
        <v>63.096713758007397</v>
      </c>
    </row>
    <row r="275" spans="1:3">
      <c r="A275" s="181" t="s">
        <v>601</v>
      </c>
      <c r="B275" s="182" t="s">
        <v>616</v>
      </c>
      <c r="C275" s="183">
        <v>59.304185206933823</v>
      </c>
    </row>
    <row r="276" spans="1:3">
      <c r="A276" s="181" t="s">
        <v>601</v>
      </c>
      <c r="B276" s="182" t="s">
        <v>617</v>
      </c>
      <c r="C276" s="183">
        <v>61.614132864114858</v>
      </c>
    </row>
    <row r="277" spans="1:3">
      <c r="A277" s="181" t="s">
        <v>601</v>
      </c>
      <c r="B277" s="182" t="s">
        <v>618</v>
      </c>
      <c r="C277" s="183">
        <v>67.666710948961395</v>
      </c>
    </row>
    <row r="278" spans="1:3">
      <c r="A278" s="181" t="s">
        <v>601</v>
      </c>
      <c r="B278" s="182" t="s">
        <v>619</v>
      </c>
      <c r="C278" s="183">
        <v>58.779947955095054</v>
      </c>
    </row>
    <row r="279" spans="1:3">
      <c r="A279" s="181" t="s">
        <v>601</v>
      </c>
      <c r="B279" s="182" t="s">
        <v>620</v>
      </c>
      <c r="C279" s="183">
        <v>61.406318474406717</v>
      </c>
    </row>
    <row r="280" spans="1:3">
      <c r="A280" s="181" t="s">
        <v>601</v>
      </c>
      <c r="B280" s="182" t="s">
        <v>621</v>
      </c>
      <c r="C280" s="183">
        <v>65.327041236481506</v>
      </c>
    </row>
    <row r="281" spans="1:3">
      <c r="A281" s="181" t="s">
        <v>601</v>
      </c>
      <c r="B281" s="182" t="s">
        <v>622</v>
      </c>
      <c r="C281" s="183">
        <v>60.078053193822349</v>
      </c>
    </row>
    <row r="282" spans="1:3">
      <c r="A282" s="181" t="s">
        <v>601</v>
      </c>
      <c r="B282" s="182" t="s">
        <v>623</v>
      </c>
      <c r="C282" s="183">
        <v>74.736247457115297</v>
      </c>
    </row>
    <row r="283" spans="1:3">
      <c r="A283" s="181" t="s">
        <v>601</v>
      </c>
      <c r="B283" s="182" t="s">
        <v>624</v>
      </c>
      <c r="C283" s="183">
        <v>60.173491673828984</v>
      </c>
    </row>
    <row r="284" spans="1:3">
      <c r="A284" s="181" t="s">
        <v>601</v>
      </c>
      <c r="B284" s="182" t="s">
        <v>625</v>
      </c>
      <c r="C284" s="183">
        <v>75.842263865962707</v>
      </c>
    </row>
    <row r="285" spans="1:3">
      <c r="A285" s="181" t="s">
        <v>601</v>
      </c>
      <c r="B285" s="182" t="s">
        <v>626</v>
      </c>
      <c r="C285" s="183">
        <v>70.818572325820838</v>
      </c>
    </row>
    <row r="286" spans="1:3">
      <c r="A286" s="181" t="s">
        <v>601</v>
      </c>
      <c r="B286" s="182" t="s">
        <v>627</v>
      </c>
      <c r="C286" s="183">
        <v>60.054436503630164</v>
      </c>
    </row>
    <row r="287" spans="1:3">
      <c r="A287" s="181" t="s">
        <v>601</v>
      </c>
      <c r="B287" s="182" t="s">
        <v>628</v>
      </c>
      <c r="C287" s="183">
        <v>73.517956903944693</v>
      </c>
    </row>
    <row r="288" spans="1:3">
      <c r="A288" s="181" t="s">
        <v>206</v>
      </c>
      <c r="B288" s="182" t="s">
        <v>629</v>
      </c>
      <c r="C288" s="183">
        <v>78.392337661162159</v>
      </c>
    </row>
    <row r="289" spans="1:3">
      <c r="A289" s="181" t="s">
        <v>206</v>
      </c>
      <c r="B289" s="182" t="s">
        <v>630</v>
      </c>
      <c r="C289" s="183">
        <v>74.636074065166042</v>
      </c>
    </row>
    <row r="290" spans="1:3">
      <c r="A290" s="181" t="s">
        <v>206</v>
      </c>
      <c r="B290" s="182" t="s">
        <v>631</v>
      </c>
      <c r="C290" s="183">
        <v>79.121563754664692</v>
      </c>
    </row>
    <row r="291" spans="1:3">
      <c r="A291" s="181" t="s">
        <v>206</v>
      </c>
      <c r="B291" s="182" t="s">
        <v>632</v>
      </c>
      <c r="C291" s="183">
        <v>76.492343660977909</v>
      </c>
    </row>
    <row r="292" spans="1:3">
      <c r="A292" s="181" t="s">
        <v>206</v>
      </c>
      <c r="B292" s="182" t="s">
        <v>633</v>
      </c>
      <c r="C292" s="183">
        <v>75.031986552712311</v>
      </c>
    </row>
    <row r="293" spans="1:3">
      <c r="A293" s="181" t="s">
        <v>206</v>
      </c>
      <c r="B293" s="182" t="s">
        <v>634</v>
      </c>
      <c r="C293" s="183">
        <v>77.821879201141371</v>
      </c>
    </row>
    <row r="294" spans="1:3">
      <c r="A294" s="181" t="s">
        <v>635</v>
      </c>
      <c r="B294" s="182" t="s">
        <v>636</v>
      </c>
      <c r="C294" s="183">
        <v>78.313868144493</v>
      </c>
    </row>
    <row r="295" spans="1:3">
      <c r="A295" s="181" t="s">
        <v>635</v>
      </c>
      <c r="B295" s="182" t="s">
        <v>637</v>
      </c>
      <c r="C295" s="183">
        <v>78.270641378351797</v>
      </c>
    </row>
    <row r="296" spans="1:3">
      <c r="A296" s="181" t="s">
        <v>635</v>
      </c>
      <c r="B296" s="182" t="s">
        <v>638</v>
      </c>
      <c r="C296" s="183">
        <v>77.295061959791497</v>
      </c>
    </row>
    <row r="297" spans="1:3">
      <c r="A297" s="181" t="s">
        <v>635</v>
      </c>
      <c r="B297" s="182" t="s">
        <v>639</v>
      </c>
      <c r="C297" s="183">
        <v>74.920176708245492</v>
      </c>
    </row>
    <row r="298" spans="1:3">
      <c r="A298" s="181" t="s">
        <v>635</v>
      </c>
      <c r="B298" s="182" t="s">
        <v>640</v>
      </c>
      <c r="C298" s="183">
        <v>77.753694285216497</v>
      </c>
    </row>
    <row r="299" spans="1:3">
      <c r="A299" s="181" t="s">
        <v>635</v>
      </c>
      <c r="B299" s="182" t="s">
        <v>641</v>
      </c>
      <c r="C299" s="183">
        <v>77.534933720654607</v>
      </c>
    </row>
    <row r="300" spans="1:3">
      <c r="A300" s="181" t="s">
        <v>635</v>
      </c>
      <c r="B300" s="182" t="s">
        <v>642</v>
      </c>
      <c r="C300" s="183">
        <v>77.881467651679202</v>
      </c>
    </row>
    <row r="301" spans="1:3">
      <c r="A301" s="181" t="s">
        <v>635</v>
      </c>
      <c r="B301" s="182" t="s">
        <v>643</v>
      </c>
      <c r="C301" s="183">
        <v>78.172123216079399</v>
      </c>
    </row>
    <row r="302" spans="1:3">
      <c r="A302" s="181" t="s">
        <v>635</v>
      </c>
      <c r="B302" s="182" t="s">
        <v>644</v>
      </c>
      <c r="C302" s="183">
        <v>75.221047837227545</v>
      </c>
    </row>
    <row r="303" spans="1:3">
      <c r="A303" s="181" t="s">
        <v>635</v>
      </c>
      <c r="B303" s="182" t="s">
        <v>645</v>
      </c>
      <c r="C303" s="183">
        <v>77.482342462152104</v>
      </c>
    </row>
    <row r="304" spans="1:3">
      <c r="A304" s="181" t="s">
        <v>635</v>
      </c>
      <c r="B304" s="182" t="s">
        <v>646</v>
      </c>
      <c r="C304" s="183">
        <v>77.882333135420396</v>
      </c>
    </row>
    <row r="305" spans="1:3">
      <c r="A305" s="181" t="s">
        <v>647</v>
      </c>
      <c r="B305" s="182" t="s">
        <v>648</v>
      </c>
      <c r="C305" s="183">
        <v>74.051721315459318</v>
      </c>
    </row>
    <row r="306" spans="1:3">
      <c r="A306" s="181" t="s">
        <v>647</v>
      </c>
      <c r="B306" s="182" t="s">
        <v>649</v>
      </c>
      <c r="C306" s="183">
        <v>81.07660271801852</v>
      </c>
    </row>
    <row r="307" spans="1:3">
      <c r="A307" s="181" t="s">
        <v>647</v>
      </c>
      <c r="B307" s="182" t="s">
        <v>650</v>
      </c>
      <c r="C307" s="183">
        <v>68.410181094609982</v>
      </c>
    </row>
    <row r="308" spans="1:3">
      <c r="A308" s="181" t="s">
        <v>647</v>
      </c>
      <c r="B308" s="182" t="s">
        <v>651</v>
      </c>
      <c r="C308" s="183">
        <v>80.968852688941823</v>
      </c>
    </row>
    <row r="309" spans="1:3">
      <c r="A309" s="181" t="s">
        <v>647</v>
      </c>
      <c r="B309" s="182" t="s">
        <v>652</v>
      </c>
      <c r="C309" s="183">
        <v>83.628289614876877</v>
      </c>
    </row>
    <row r="310" spans="1:3">
      <c r="A310" s="181" t="s">
        <v>647</v>
      </c>
      <c r="B310" s="182" t="s">
        <v>653</v>
      </c>
      <c r="C310" s="183">
        <v>82.950405092264745</v>
      </c>
    </row>
    <row r="311" spans="1:3">
      <c r="A311" s="181" t="s">
        <v>647</v>
      </c>
      <c r="B311" s="182" t="s">
        <v>654</v>
      </c>
      <c r="C311" s="183">
        <v>80.322374935229064</v>
      </c>
    </row>
    <row r="312" spans="1:3">
      <c r="A312" s="181" t="s">
        <v>647</v>
      </c>
      <c r="B312" s="182" t="s">
        <v>655</v>
      </c>
      <c r="C312" s="183">
        <v>65.150956793095332</v>
      </c>
    </row>
    <row r="313" spans="1:3">
      <c r="A313" s="181" t="s">
        <v>656</v>
      </c>
      <c r="B313" s="182" t="s">
        <v>657</v>
      </c>
      <c r="C313" s="183">
        <v>53.468150560345308</v>
      </c>
    </row>
    <row r="314" spans="1:3">
      <c r="A314" s="181" t="s">
        <v>656</v>
      </c>
      <c r="B314" s="182" t="s">
        <v>658</v>
      </c>
      <c r="C314" s="183">
        <v>76.653885077448081</v>
      </c>
    </row>
    <row r="315" spans="1:3">
      <c r="A315" s="181" t="s">
        <v>656</v>
      </c>
      <c r="B315" s="182" t="s">
        <v>659</v>
      </c>
      <c r="C315" s="183">
        <v>75.940219975679014</v>
      </c>
    </row>
    <row r="316" spans="1:3">
      <c r="A316" s="181" t="s">
        <v>656</v>
      </c>
      <c r="B316" s="182" t="s">
        <v>660</v>
      </c>
      <c r="C316" s="183">
        <v>62.723496085846769</v>
      </c>
    </row>
    <row r="317" spans="1:3">
      <c r="A317" s="181" t="s">
        <v>656</v>
      </c>
      <c r="B317" s="182" t="s">
        <v>661</v>
      </c>
      <c r="C317" s="183">
        <v>78.494153635184006</v>
      </c>
    </row>
    <row r="318" spans="1:3">
      <c r="A318" s="181" t="s">
        <v>656</v>
      </c>
      <c r="B318" s="182" t="s">
        <v>662</v>
      </c>
      <c r="C318" s="183">
        <v>78.971677454239099</v>
      </c>
    </row>
    <row r="319" spans="1:3">
      <c r="A319" s="181" t="s">
        <v>656</v>
      </c>
      <c r="B319" s="182" t="s">
        <v>663</v>
      </c>
      <c r="C319" s="183">
        <v>73.021400849778558</v>
      </c>
    </row>
    <row r="320" spans="1:3">
      <c r="A320" s="181" t="s">
        <v>656</v>
      </c>
      <c r="B320" s="182" t="s">
        <v>664</v>
      </c>
      <c r="C320" s="183">
        <v>75.861343171844439</v>
      </c>
    </row>
    <row r="321" spans="1:3">
      <c r="A321" s="181" t="s">
        <v>656</v>
      </c>
      <c r="B321" s="182" t="s">
        <v>665</v>
      </c>
      <c r="C321" s="183">
        <v>65.629746259063992</v>
      </c>
    </row>
    <row r="322" spans="1:3">
      <c r="A322" s="181" t="s">
        <v>656</v>
      </c>
      <c r="B322" s="182" t="s">
        <v>666</v>
      </c>
      <c r="C322" s="183">
        <v>68.985850878671229</v>
      </c>
    </row>
    <row r="323" spans="1:3">
      <c r="A323" s="181" t="s">
        <v>656</v>
      </c>
      <c r="B323" s="182" t="s">
        <v>667</v>
      </c>
      <c r="C323" s="183">
        <v>62.694968951404498</v>
      </c>
    </row>
    <row r="324" spans="1:3">
      <c r="A324" s="181" t="s">
        <v>656</v>
      </c>
      <c r="B324" s="182" t="s">
        <v>668</v>
      </c>
      <c r="C324" s="183">
        <v>70.351738617174334</v>
      </c>
    </row>
    <row r="325" spans="1:3">
      <c r="A325" s="181" t="s">
        <v>669</v>
      </c>
      <c r="B325" s="182" t="s">
        <v>670</v>
      </c>
      <c r="C325" s="183">
        <v>40.407369308519598</v>
      </c>
    </row>
    <row r="326" spans="1:3">
      <c r="A326" s="181" t="s">
        <v>207</v>
      </c>
      <c r="B326" s="182" t="s">
        <v>671</v>
      </c>
      <c r="C326" s="183">
        <v>53.614198618025505</v>
      </c>
    </row>
    <row r="327" spans="1:3">
      <c r="A327" s="181" t="s">
        <v>207</v>
      </c>
      <c r="B327" s="182" t="s">
        <v>672</v>
      </c>
      <c r="C327" s="183">
        <v>43.579702430242165</v>
      </c>
    </row>
    <row r="328" spans="1:3">
      <c r="A328" s="181" t="s">
        <v>207</v>
      </c>
      <c r="B328" s="182" t="s">
        <v>673</v>
      </c>
      <c r="C328" s="183">
        <v>49.901881648471274</v>
      </c>
    </row>
    <row r="329" spans="1:3">
      <c r="A329" s="181" t="s">
        <v>207</v>
      </c>
      <c r="B329" s="182" t="s">
        <v>674</v>
      </c>
      <c r="C329" s="183">
        <v>49.179310326949036</v>
      </c>
    </row>
    <row r="330" spans="1:3">
      <c r="A330" s="181" t="s">
        <v>207</v>
      </c>
      <c r="B330" s="182" t="s">
        <v>675</v>
      </c>
      <c r="C330" s="183">
        <v>40.6940473243029</v>
      </c>
    </row>
    <row r="331" spans="1:3">
      <c r="A331" s="181" t="s">
        <v>207</v>
      </c>
      <c r="B331" s="182" t="s">
        <v>676</v>
      </c>
      <c r="C331" s="183">
        <v>43.576256659869649</v>
      </c>
    </row>
    <row r="332" spans="1:3">
      <c r="A332" s="181" t="s">
        <v>207</v>
      </c>
      <c r="B332" s="182" t="s">
        <v>677</v>
      </c>
      <c r="C332" s="183">
        <v>45.386871516103987</v>
      </c>
    </row>
    <row r="333" spans="1:3">
      <c r="A333" s="181" t="s">
        <v>207</v>
      </c>
      <c r="B333" s="182" t="s">
        <v>678</v>
      </c>
      <c r="C333" s="183">
        <v>47.340597322910476</v>
      </c>
    </row>
    <row r="334" spans="1:3">
      <c r="A334" s="181" t="s">
        <v>207</v>
      </c>
      <c r="B334" s="182" t="s">
        <v>679</v>
      </c>
      <c r="C334" s="183">
        <v>50.06080329070415</v>
      </c>
    </row>
    <row r="335" spans="1:3">
      <c r="A335" s="181" t="s">
        <v>207</v>
      </c>
      <c r="B335" s="182" t="s">
        <v>680</v>
      </c>
      <c r="C335" s="183">
        <v>57.488033716332197</v>
      </c>
    </row>
    <row r="336" spans="1:3">
      <c r="A336" s="181" t="s">
        <v>207</v>
      </c>
      <c r="B336" s="182" t="s">
        <v>681</v>
      </c>
      <c r="C336" s="183">
        <v>48.871771517386868</v>
      </c>
    </row>
    <row r="337" spans="1:3">
      <c r="A337" s="181" t="s">
        <v>207</v>
      </c>
      <c r="B337" s="182" t="s">
        <v>682</v>
      </c>
      <c r="C337" s="183">
        <v>53.089162676293348</v>
      </c>
    </row>
    <row r="338" spans="1:3">
      <c r="A338" s="181" t="s">
        <v>207</v>
      </c>
      <c r="B338" s="182" t="s">
        <v>683</v>
      </c>
      <c r="C338" s="183">
        <v>44.888355101690962</v>
      </c>
    </row>
    <row r="339" spans="1:3">
      <c r="A339" s="181" t="s">
        <v>207</v>
      </c>
      <c r="B339" s="182" t="s">
        <v>684</v>
      </c>
      <c r="C339" s="183">
        <v>52.533056453310948</v>
      </c>
    </row>
    <row r="340" spans="1:3">
      <c r="A340" s="181" t="s">
        <v>208</v>
      </c>
      <c r="B340" s="182" t="s">
        <v>685</v>
      </c>
      <c r="C340" s="183">
        <v>80.733536337315513</v>
      </c>
    </row>
    <row r="341" spans="1:3">
      <c r="A341" s="181" t="s">
        <v>208</v>
      </c>
      <c r="B341" s="182" t="s">
        <v>686</v>
      </c>
      <c r="C341" s="183">
        <v>76.017436189176934</v>
      </c>
    </row>
    <row r="342" spans="1:3">
      <c r="A342" s="181" t="s">
        <v>208</v>
      </c>
      <c r="B342" s="182" t="s">
        <v>687</v>
      </c>
      <c r="C342" s="183">
        <v>73.611097301175846</v>
      </c>
    </row>
    <row r="343" spans="1:3">
      <c r="A343" s="181" t="s">
        <v>208</v>
      </c>
      <c r="B343" s="182" t="s">
        <v>688</v>
      </c>
      <c r="C343" s="183">
        <v>79.185410181821496</v>
      </c>
    </row>
    <row r="344" spans="1:3">
      <c r="A344" s="181" t="s">
        <v>208</v>
      </c>
      <c r="B344" s="182" t="s">
        <v>689</v>
      </c>
      <c r="C344" s="183">
        <v>72.909077316378969</v>
      </c>
    </row>
    <row r="345" spans="1:3">
      <c r="A345" s="181" t="s">
        <v>208</v>
      </c>
      <c r="B345" s="182" t="s">
        <v>690</v>
      </c>
      <c r="C345" s="183">
        <v>79.628825565349771</v>
      </c>
    </row>
    <row r="346" spans="1:3">
      <c r="A346" s="181" t="s">
        <v>208</v>
      </c>
      <c r="B346" s="182" t="s">
        <v>691</v>
      </c>
      <c r="C346" s="183">
        <v>77.603493766928466</v>
      </c>
    </row>
    <row r="347" spans="1:3">
      <c r="A347" s="181" t="s">
        <v>208</v>
      </c>
      <c r="B347" s="182" t="s">
        <v>692</v>
      </c>
      <c r="C347" s="183">
        <v>79.747716372870229</v>
      </c>
    </row>
    <row r="348" spans="1:3">
      <c r="A348" s="181" t="s">
        <v>208</v>
      </c>
      <c r="B348" s="182" t="s">
        <v>693</v>
      </c>
      <c r="C348" s="183">
        <v>79.728563512780738</v>
      </c>
    </row>
    <row r="349" spans="1:3">
      <c r="A349" s="181" t="s">
        <v>208</v>
      </c>
      <c r="B349" s="182" t="s">
        <v>694</v>
      </c>
      <c r="C349" s="183">
        <v>80.444140559066625</v>
      </c>
    </row>
    <row r="350" spans="1:3">
      <c r="A350" s="181" t="s">
        <v>695</v>
      </c>
      <c r="B350" s="182" t="s">
        <v>696</v>
      </c>
      <c r="C350" s="183">
        <v>65.278745528311902</v>
      </c>
    </row>
    <row r="351" spans="1:3">
      <c r="A351" s="181" t="s">
        <v>695</v>
      </c>
      <c r="B351" s="182" t="s">
        <v>697</v>
      </c>
      <c r="C351" s="183">
        <v>52.272326699995467</v>
      </c>
    </row>
    <row r="352" spans="1:3">
      <c r="A352" s="181" t="s">
        <v>695</v>
      </c>
      <c r="B352" s="182" t="s">
        <v>698</v>
      </c>
      <c r="C352" s="183">
        <v>55.165568555803134</v>
      </c>
    </row>
    <row r="353" spans="1:3">
      <c r="A353" s="181" t="s">
        <v>695</v>
      </c>
      <c r="B353" s="182" t="s">
        <v>699</v>
      </c>
      <c r="C353" s="183">
        <v>52.836721428808993</v>
      </c>
    </row>
    <row r="354" spans="1:3">
      <c r="A354" s="181" t="s">
        <v>695</v>
      </c>
      <c r="B354" s="182" t="s">
        <v>700</v>
      </c>
      <c r="C354" s="183">
        <v>60.932508566367709</v>
      </c>
    </row>
    <row r="355" spans="1:3">
      <c r="A355" s="181" t="s">
        <v>695</v>
      </c>
      <c r="B355" s="182" t="s">
        <v>701</v>
      </c>
      <c r="C355" s="183">
        <v>54.269218240729721</v>
      </c>
    </row>
    <row r="356" spans="1:3">
      <c r="A356" s="181" t="s">
        <v>695</v>
      </c>
      <c r="B356" s="182" t="s">
        <v>702</v>
      </c>
      <c r="C356" s="183">
        <v>59.685672543367602</v>
      </c>
    </row>
    <row r="357" spans="1:3">
      <c r="A357" s="181" t="s">
        <v>695</v>
      </c>
      <c r="B357" s="182" t="s">
        <v>703</v>
      </c>
      <c r="C357" s="183">
        <v>63.508762173105502</v>
      </c>
    </row>
    <row r="358" spans="1:3">
      <c r="A358" s="181" t="s">
        <v>695</v>
      </c>
      <c r="B358" s="182" t="s">
        <v>704</v>
      </c>
      <c r="C358" s="183">
        <v>54.322250605115038</v>
      </c>
    </row>
    <row r="359" spans="1:3">
      <c r="A359" s="181" t="s">
        <v>695</v>
      </c>
      <c r="B359" s="182" t="s">
        <v>705</v>
      </c>
      <c r="C359" s="183">
        <v>56.137359644412101</v>
      </c>
    </row>
    <row r="360" spans="1:3">
      <c r="A360" s="181" t="s">
        <v>695</v>
      </c>
      <c r="B360" s="182" t="s">
        <v>706</v>
      </c>
      <c r="C360" s="183">
        <v>60.662859861582646</v>
      </c>
    </row>
    <row r="361" spans="1:3">
      <c r="A361" s="181" t="s">
        <v>695</v>
      </c>
      <c r="B361" s="182" t="s">
        <v>707</v>
      </c>
      <c r="C361" s="183">
        <v>61.015676014756998</v>
      </c>
    </row>
    <row r="362" spans="1:3">
      <c r="A362" s="181" t="s">
        <v>695</v>
      </c>
      <c r="B362" s="182" t="s">
        <v>708</v>
      </c>
      <c r="C362" s="183">
        <v>55.283265382020019</v>
      </c>
    </row>
    <row r="363" spans="1:3">
      <c r="A363" s="181" t="s">
        <v>709</v>
      </c>
      <c r="B363" s="182" t="s">
        <v>710</v>
      </c>
      <c r="C363" s="183">
        <v>73.53231414628506</v>
      </c>
    </row>
    <row r="364" spans="1:3">
      <c r="A364" s="181" t="s">
        <v>709</v>
      </c>
      <c r="B364" s="182" t="s">
        <v>711</v>
      </c>
      <c r="C364" s="183">
        <v>76.660059379105718</v>
      </c>
    </row>
    <row r="365" spans="1:3">
      <c r="A365" s="181" t="s">
        <v>709</v>
      </c>
      <c r="B365" s="182" t="s">
        <v>712</v>
      </c>
      <c r="C365" s="183">
        <v>82.26241064312282</v>
      </c>
    </row>
    <row r="366" spans="1:3">
      <c r="A366" s="181" t="s">
        <v>709</v>
      </c>
      <c r="B366" s="182" t="s">
        <v>713</v>
      </c>
      <c r="C366" s="183">
        <v>82.550805245588961</v>
      </c>
    </row>
    <row r="367" spans="1:3">
      <c r="A367" s="181" t="s">
        <v>709</v>
      </c>
      <c r="B367" s="182" t="s">
        <v>714</v>
      </c>
      <c r="C367" s="183">
        <v>80.217886820426713</v>
      </c>
    </row>
    <row r="368" spans="1:3">
      <c r="A368" s="181" t="s">
        <v>709</v>
      </c>
      <c r="B368" s="182" t="s">
        <v>715</v>
      </c>
      <c r="C368" s="183">
        <v>81.613238808599291</v>
      </c>
    </row>
    <row r="369" spans="1:3">
      <c r="A369" s="181" t="s">
        <v>709</v>
      </c>
      <c r="B369" s="182" t="s">
        <v>716</v>
      </c>
      <c r="C369" s="183">
        <v>79.148818627001944</v>
      </c>
    </row>
    <row r="370" spans="1:3">
      <c r="A370" s="181" t="s">
        <v>717</v>
      </c>
      <c r="B370" s="182" t="s">
        <v>718</v>
      </c>
      <c r="C370" s="183">
        <v>75.921402149614593</v>
      </c>
    </row>
    <row r="371" spans="1:3">
      <c r="A371" s="181" t="s">
        <v>717</v>
      </c>
      <c r="B371" s="182" t="s">
        <v>719</v>
      </c>
      <c r="C371" s="183">
        <v>79.676713631355327</v>
      </c>
    </row>
    <row r="372" spans="1:3">
      <c r="A372" s="181" t="s">
        <v>717</v>
      </c>
      <c r="B372" s="182" t="s">
        <v>720</v>
      </c>
      <c r="C372" s="183">
        <v>75.838586965063499</v>
      </c>
    </row>
    <row r="373" spans="1:3">
      <c r="A373" s="181" t="s">
        <v>717</v>
      </c>
      <c r="B373" s="182" t="s">
        <v>721</v>
      </c>
      <c r="C373" s="183">
        <v>76.665431024385597</v>
      </c>
    </row>
    <row r="374" spans="1:3">
      <c r="A374" s="181" t="s">
        <v>717</v>
      </c>
      <c r="B374" s="182" t="s">
        <v>722</v>
      </c>
      <c r="C374" s="183">
        <v>81.312184864599232</v>
      </c>
    </row>
    <row r="375" spans="1:3">
      <c r="A375" s="181" t="s">
        <v>717</v>
      </c>
      <c r="B375" s="182" t="s">
        <v>723</v>
      </c>
      <c r="C375" s="183">
        <v>71.830622361237133</v>
      </c>
    </row>
    <row r="376" spans="1:3">
      <c r="A376" s="181" t="s">
        <v>717</v>
      </c>
      <c r="B376" s="182" t="s">
        <v>724</v>
      </c>
      <c r="C376" s="183">
        <v>80.909244419218368</v>
      </c>
    </row>
    <row r="377" spans="1:3">
      <c r="A377" s="181" t="s">
        <v>717</v>
      </c>
      <c r="B377" s="182" t="s">
        <v>725</v>
      </c>
      <c r="C377" s="183">
        <v>81.302752212745204</v>
      </c>
    </row>
    <row r="378" spans="1:3">
      <c r="A378" s="181" t="s">
        <v>717</v>
      </c>
      <c r="B378" s="182" t="s">
        <v>726</v>
      </c>
      <c r="C378" s="183">
        <v>76.349079253025963</v>
      </c>
    </row>
    <row r="379" spans="1:3">
      <c r="A379" s="181" t="s">
        <v>717</v>
      </c>
      <c r="B379" s="182" t="s">
        <v>727</v>
      </c>
      <c r="C379" s="183">
        <v>77.146541666439902</v>
      </c>
    </row>
    <row r="380" spans="1:3">
      <c r="A380" s="181" t="s">
        <v>717</v>
      </c>
      <c r="B380" s="182" t="s">
        <v>728</v>
      </c>
      <c r="C380" s="183">
        <v>78.263751955432298</v>
      </c>
    </row>
    <row r="381" spans="1:3">
      <c r="A381" s="181" t="s">
        <v>717</v>
      </c>
      <c r="B381" s="182" t="s">
        <v>729</v>
      </c>
      <c r="C381" s="183">
        <v>74.83233744563104</v>
      </c>
    </row>
    <row r="382" spans="1:3">
      <c r="A382" s="181" t="s">
        <v>717</v>
      </c>
      <c r="B382" s="182" t="s">
        <v>730</v>
      </c>
      <c r="C382" s="183">
        <v>73.694513473232703</v>
      </c>
    </row>
    <row r="383" spans="1:3">
      <c r="A383" s="181" t="s">
        <v>717</v>
      </c>
      <c r="B383" s="182" t="s">
        <v>731</v>
      </c>
      <c r="C383" s="183">
        <v>78.4699619814117</v>
      </c>
    </row>
    <row r="384" spans="1:3">
      <c r="A384" s="181" t="s">
        <v>717</v>
      </c>
      <c r="B384" s="182" t="s">
        <v>732</v>
      </c>
      <c r="C384" s="183">
        <v>81.163769930615643</v>
      </c>
    </row>
    <row r="385" spans="1:3">
      <c r="A385" s="181" t="s">
        <v>717</v>
      </c>
      <c r="B385" s="182" t="s">
        <v>733</v>
      </c>
      <c r="C385" s="183">
        <v>74.914304719885394</v>
      </c>
    </row>
    <row r="386" spans="1:3">
      <c r="A386" s="181" t="s">
        <v>717</v>
      </c>
      <c r="B386" s="182" t="s">
        <v>734</v>
      </c>
      <c r="C386" s="183">
        <v>81.402995263042357</v>
      </c>
    </row>
    <row r="387" spans="1:3">
      <c r="A387" s="181" t="s">
        <v>717</v>
      </c>
      <c r="B387" s="182" t="s">
        <v>735</v>
      </c>
      <c r="C387" s="183">
        <v>79.513222192557095</v>
      </c>
    </row>
    <row r="388" spans="1:3">
      <c r="A388" s="181" t="s">
        <v>717</v>
      </c>
      <c r="B388" s="182" t="s">
        <v>736</v>
      </c>
      <c r="C388" s="183">
        <v>79.667361030897553</v>
      </c>
    </row>
    <row r="389" spans="1:3">
      <c r="A389" s="181" t="s">
        <v>717</v>
      </c>
      <c r="B389" s="182" t="s">
        <v>737</v>
      </c>
      <c r="C389" s="183">
        <v>81.43262253525279</v>
      </c>
    </row>
    <row r="390" spans="1:3">
      <c r="A390" s="181" t="s">
        <v>717</v>
      </c>
      <c r="B390" s="182" t="s">
        <v>738</v>
      </c>
      <c r="C390" s="183">
        <v>80.921738793523105</v>
      </c>
    </row>
    <row r="391" spans="1:3">
      <c r="A391" s="181" t="s">
        <v>717</v>
      </c>
      <c r="B391" s="182" t="s">
        <v>739</v>
      </c>
      <c r="C391" s="183">
        <v>75.603383827893765</v>
      </c>
    </row>
    <row r="392" spans="1:3">
      <c r="A392" s="181" t="s">
        <v>717</v>
      </c>
      <c r="B392" s="182" t="s">
        <v>740</v>
      </c>
      <c r="C392" s="183">
        <v>75.588032157201027</v>
      </c>
    </row>
    <row r="393" spans="1:3">
      <c r="A393" s="181" t="s">
        <v>717</v>
      </c>
      <c r="B393" s="182" t="s">
        <v>741</v>
      </c>
      <c r="C393" s="183">
        <v>71.486323316321545</v>
      </c>
    </row>
    <row r="394" spans="1:3">
      <c r="A394" s="181" t="s">
        <v>717</v>
      </c>
      <c r="B394" s="182" t="s">
        <v>742</v>
      </c>
      <c r="C394" s="183">
        <v>80.224542487776532</v>
      </c>
    </row>
    <row r="395" spans="1:3">
      <c r="A395" s="181" t="s">
        <v>717</v>
      </c>
      <c r="B395" s="182" t="s">
        <v>709</v>
      </c>
      <c r="C395" s="183">
        <v>78.445717491323506</v>
      </c>
    </row>
    <row r="396" spans="1:3">
      <c r="A396" s="181" t="s">
        <v>717</v>
      </c>
      <c r="B396" s="182" t="s">
        <v>743</v>
      </c>
      <c r="C396" s="183">
        <v>77.800627668771995</v>
      </c>
    </row>
    <row r="397" spans="1:3">
      <c r="A397" s="181" t="s">
        <v>717</v>
      </c>
      <c r="B397" s="182" t="s">
        <v>744</v>
      </c>
      <c r="C397" s="183">
        <v>71.506852776006738</v>
      </c>
    </row>
    <row r="398" spans="1:3">
      <c r="A398" s="181" t="s">
        <v>717</v>
      </c>
      <c r="B398" s="182" t="s">
        <v>745</v>
      </c>
      <c r="C398" s="183">
        <v>73.409310616212792</v>
      </c>
    </row>
    <row r="399" spans="1:3">
      <c r="A399" s="181" t="s">
        <v>717</v>
      </c>
      <c r="B399" s="182" t="s">
        <v>746</v>
      </c>
      <c r="C399" s="183">
        <v>77.147794393659069</v>
      </c>
    </row>
    <row r="400" spans="1:3">
      <c r="A400" s="181" t="s">
        <v>717</v>
      </c>
      <c r="B400" s="182" t="s">
        <v>747</v>
      </c>
      <c r="C400" s="183">
        <v>80.818514955727622</v>
      </c>
    </row>
    <row r="401" spans="1:3">
      <c r="A401" s="181" t="s">
        <v>717</v>
      </c>
      <c r="B401" s="182" t="s">
        <v>748</v>
      </c>
      <c r="C401" s="183">
        <v>75.012092398801599</v>
      </c>
    </row>
    <row r="402" spans="1:3">
      <c r="A402" s="181" t="s">
        <v>717</v>
      </c>
      <c r="B402" s="182" t="s">
        <v>749</v>
      </c>
      <c r="C402" s="183">
        <v>81.645078588935462</v>
      </c>
    </row>
    <row r="403" spans="1:3">
      <c r="A403" s="181" t="s">
        <v>717</v>
      </c>
      <c r="B403" s="182" t="s">
        <v>750</v>
      </c>
      <c r="C403" s="183">
        <v>81.338154597506801</v>
      </c>
    </row>
    <row r="404" spans="1:3">
      <c r="A404" s="181" t="s">
        <v>717</v>
      </c>
      <c r="B404" s="182" t="s">
        <v>751</v>
      </c>
      <c r="C404" s="183">
        <v>82.874032003540464</v>
      </c>
    </row>
    <row r="405" spans="1:3">
      <c r="A405" s="181" t="s">
        <v>717</v>
      </c>
      <c r="B405" s="182" t="s">
        <v>752</v>
      </c>
      <c r="C405" s="183">
        <v>81.631361471318129</v>
      </c>
    </row>
    <row r="406" spans="1:3">
      <c r="A406" s="181" t="s">
        <v>753</v>
      </c>
      <c r="B406" s="182" t="s">
        <v>754</v>
      </c>
      <c r="C406" s="183">
        <v>70.736175103809302</v>
      </c>
    </row>
    <row r="407" spans="1:3">
      <c r="A407" s="181" t="s">
        <v>753</v>
      </c>
      <c r="B407" s="182" t="s">
        <v>755</v>
      </c>
      <c r="C407" s="183">
        <v>67.020108612896365</v>
      </c>
    </row>
    <row r="408" spans="1:3">
      <c r="A408" s="181" t="s">
        <v>753</v>
      </c>
      <c r="B408" s="182" t="s">
        <v>756</v>
      </c>
      <c r="C408" s="183">
        <v>67.865379197751651</v>
      </c>
    </row>
    <row r="409" spans="1:3">
      <c r="A409" s="181" t="s">
        <v>753</v>
      </c>
      <c r="B409" s="182" t="s">
        <v>757</v>
      </c>
      <c r="C409" s="183">
        <v>71.087151617286239</v>
      </c>
    </row>
    <row r="410" spans="1:3">
      <c r="A410" s="181" t="s">
        <v>753</v>
      </c>
      <c r="B410" s="182" t="s">
        <v>758</v>
      </c>
      <c r="C410" s="183">
        <v>68.871440275308998</v>
      </c>
    </row>
    <row r="411" spans="1:3">
      <c r="A411" s="181" t="s">
        <v>753</v>
      </c>
      <c r="B411" s="182" t="s">
        <v>759</v>
      </c>
      <c r="C411" s="183">
        <v>72.095429566359982</v>
      </c>
    </row>
    <row r="412" spans="1:3">
      <c r="A412" s="181" t="s">
        <v>753</v>
      </c>
      <c r="B412" s="182" t="s">
        <v>760</v>
      </c>
      <c r="C412" s="183">
        <v>72.214209880843669</v>
      </c>
    </row>
    <row r="413" spans="1:3">
      <c r="A413" s="181" t="s">
        <v>753</v>
      </c>
      <c r="B413" s="182" t="s">
        <v>761</v>
      </c>
      <c r="C413" s="183">
        <v>68.123460704369933</v>
      </c>
    </row>
    <row r="414" spans="1:3">
      <c r="A414" s="181" t="s">
        <v>753</v>
      </c>
      <c r="B414" s="182" t="s">
        <v>762</v>
      </c>
      <c r="C414" s="183">
        <v>70.875237626326523</v>
      </c>
    </row>
    <row r="415" spans="1:3">
      <c r="A415" s="181" t="s">
        <v>763</v>
      </c>
      <c r="B415" s="182" t="s">
        <v>764</v>
      </c>
      <c r="C415" s="183">
        <v>67.738029942802498</v>
      </c>
    </row>
    <row r="416" spans="1:3">
      <c r="A416" s="181" t="s">
        <v>763</v>
      </c>
      <c r="B416" s="182" t="s">
        <v>765</v>
      </c>
      <c r="C416" s="183">
        <v>67.189822543232907</v>
      </c>
    </row>
    <row r="417" spans="1:3">
      <c r="A417" s="181" t="s">
        <v>766</v>
      </c>
      <c r="B417" s="182" t="s">
        <v>767</v>
      </c>
      <c r="C417" s="183">
        <v>56.749446325913297</v>
      </c>
    </row>
    <row r="418" spans="1:3">
      <c r="A418" s="181" t="s">
        <v>766</v>
      </c>
      <c r="B418" s="182" t="s">
        <v>768</v>
      </c>
      <c r="C418" s="183">
        <v>61.515645499143773</v>
      </c>
    </row>
    <row r="419" spans="1:3">
      <c r="A419" s="181" t="s">
        <v>117</v>
      </c>
      <c r="B419" s="182" t="s">
        <v>769</v>
      </c>
      <c r="C419" s="183">
        <v>60.555641643877401</v>
      </c>
    </row>
    <row r="420" spans="1:3">
      <c r="A420" s="181" t="s">
        <v>117</v>
      </c>
      <c r="B420" s="182" t="s">
        <v>770</v>
      </c>
      <c r="C420" s="183">
        <v>65.039258328108104</v>
      </c>
    </row>
    <row r="421" spans="1:3">
      <c r="A421" s="181" t="s">
        <v>117</v>
      </c>
      <c r="B421" s="182" t="s">
        <v>771</v>
      </c>
      <c r="C421" s="183">
        <v>68.16205456445681</v>
      </c>
    </row>
    <row r="422" spans="1:3">
      <c r="A422" s="181" t="s">
        <v>117</v>
      </c>
      <c r="B422" s="182" t="s">
        <v>772</v>
      </c>
      <c r="C422" s="183">
        <v>69.193878241359428</v>
      </c>
    </row>
    <row r="423" spans="1:3">
      <c r="A423" s="181" t="s">
        <v>117</v>
      </c>
      <c r="B423" s="182" t="s">
        <v>773</v>
      </c>
      <c r="C423" s="183">
        <v>66.224536926418537</v>
      </c>
    </row>
    <row r="424" spans="1:3">
      <c r="A424" s="181" t="s">
        <v>117</v>
      </c>
      <c r="B424" s="182" t="s">
        <v>774</v>
      </c>
      <c r="C424" s="183">
        <v>67.468898669175161</v>
      </c>
    </row>
    <row r="425" spans="1:3">
      <c r="A425" s="181" t="s">
        <v>117</v>
      </c>
      <c r="B425" s="182" t="s">
        <v>775</v>
      </c>
      <c r="C425" s="183">
        <v>71.945188156800896</v>
      </c>
    </row>
    <row r="426" spans="1:3">
      <c r="A426" s="181" t="s">
        <v>117</v>
      </c>
      <c r="B426" s="182" t="s">
        <v>776</v>
      </c>
      <c r="C426" s="183">
        <v>67.277920113094225</v>
      </c>
    </row>
    <row r="427" spans="1:3">
      <c r="A427" s="181" t="s">
        <v>117</v>
      </c>
      <c r="B427" s="182" t="s">
        <v>777</v>
      </c>
      <c r="C427" s="183">
        <v>66.090002690093655</v>
      </c>
    </row>
    <row r="428" spans="1:3">
      <c r="A428" s="181" t="s">
        <v>117</v>
      </c>
      <c r="B428" s="182" t="s">
        <v>778</v>
      </c>
      <c r="C428" s="183">
        <v>66.476291913965198</v>
      </c>
    </row>
    <row r="429" spans="1:3">
      <c r="A429" s="181" t="s">
        <v>53</v>
      </c>
      <c r="B429" s="182" t="s">
        <v>779</v>
      </c>
      <c r="C429" s="183">
        <v>72.131157793960696</v>
      </c>
    </row>
    <row r="430" spans="1:3">
      <c r="A430" s="181" t="s">
        <v>53</v>
      </c>
      <c r="B430" s="182" t="s">
        <v>780</v>
      </c>
      <c r="C430" s="183">
        <v>69.146642606198554</v>
      </c>
    </row>
    <row r="431" spans="1:3">
      <c r="A431" s="181" t="s">
        <v>53</v>
      </c>
      <c r="B431" s="182" t="s">
        <v>781</v>
      </c>
      <c r="C431" s="183">
        <v>69.562161173365752</v>
      </c>
    </row>
    <row r="432" spans="1:3">
      <c r="A432" s="181" t="s">
        <v>782</v>
      </c>
      <c r="B432" s="182" t="s">
        <v>783</v>
      </c>
      <c r="C432" s="183">
        <v>83.780703638303237</v>
      </c>
    </row>
    <row r="433" spans="1:3">
      <c r="A433" s="181" t="s">
        <v>782</v>
      </c>
      <c r="B433" s="182" t="s">
        <v>784</v>
      </c>
      <c r="C433" s="183">
        <v>89.810227833278006</v>
      </c>
    </row>
    <row r="434" spans="1:3">
      <c r="A434" s="181" t="s">
        <v>782</v>
      </c>
      <c r="B434" s="182" t="s">
        <v>785</v>
      </c>
      <c r="C434" s="183">
        <v>81.570670491990683</v>
      </c>
    </row>
    <row r="435" spans="1:3">
      <c r="A435" s="181" t="s">
        <v>782</v>
      </c>
      <c r="B435" s="182" t="s">
        <v>786</v>
      </c>
      <c r="C435" s="183">
        <v>89.385784944449256</v>
      </c>
    </row>
    <row r="436" spans="1:3">
      <c r="A436" s="181" t="s">
        <v>782</v>
      </c>
      <c r="B436" s="182" t="s">
        <v>787</v>
      </c>
      <c r="C436" s="183">
        <v>87.665052693192564</v>
      </c>
    </row>
    <row r="437" spans="1:3">
      <c r="A437" s="181" t="s">
        <v>782</v>
      </c>
      <c r="B437" s="182" t="s">
        <v>788</v>
      </c>
      <c r="C437" s="183">
        <v>89.950506809988397</v>
      </c>
    </row>
    <row r="438" spans="1:3">
      <c r="A438" s="181" t="s">
        <v>782</v>
      </c>
      <c r="B438" s="182" t="s">
        <v>789</v>
      </c>
      <c r="C438" s="183">
        <v>88.951354896820234</v>
      </c>
    </row>
    <row r="439" spans="1:3">
      <c r="A439" s="181" t="s">
        <v>782</v>
      </c>
      <c r="B439" s="182" t="s">
        <v>790</v>
      </c>
      <c r="C439" s="183">
        <v>89.127269943545684</v>
      </c>
    </row>
    <row r="440" spans="1:3">
      <c r="A440" s="181" t="s">
        <v>782</v>
      </c>
      <c r="B440" s="182" t="s">
        <v>791</v>
      </c>
      <c r="C440" s="183">
        <v>86.137512688561102</v>
      </c>
    </row>
    <row r="441" spans="1:3">
      <c r="A441" s="181" t="s">
        <v>782</v>
      </c>
      <c r="B441" s="182" t="s">
        <v>792</v>
      </c>
      <c r="C441" s="183">
        <v>85.02657653759033</v>
      </c>
    </row>
    <row r="442" spans="1:3">
      <c r="A442" s="181" t="s">
        <v>782</v>
      </c>
      <c r="B442" s="182" t="s">
        <v>793</v>
      </c>
      <c r="C442" s="183">
        <v>82.77889870113998</v>
      </c>
    </row>
    <row r="443" spans="1:3">
      <c r="A443" s="181" t="s">
        <v>782</v>
      </c>
      <c r="B443" s="182" t="s">
        <v>794</v>
      </c>
      <c r="C443" s="183">
        <v>85.730710581294815</v>
      </c>
    </row>
    <row r="444" spans="1:3">
      <c r="A444" s="181" t="s">
        <v>782</v>
      </c>
      <c r="B444" s="182" t="s">
        <v>795</v>
      </c>
      <c r="C444" s="183">
        <v>84.031689768675832</v>
      </c>
    </row>
    <row r="445" spans="1:3">
      <c r="A445" s="181" t="s">
        <v>782</v>
      </c>
      <c r="B445" s="182" t="s">
        <v>796</v>
      </c>
      <c r="C445" s="183">
        <v>87.572576935821147</v>
      </c>
    </row>
    <row r="446" spans="1:3">
      <c r="A446" s="181" t="s">
        <v>782</v>
      </c>
      <c r="B446" s="182" t="s">
        <v>797</v>
      </c>
      <c r="C446" s="183">
        <v>86.393230013109246</v>
      </c>
    </row>
    <row r="447" spans="1:3">
      <c r="A447" s="181" t="s">
        <v>782</v>
      </c>
      <c r="B447" s="182" t="s">
        <v>798</v>
      </c>
      <c r="C447" s="183">
        <v>90.222389272527138</v>
      </c>
    </row>
    <row r="448" spans="1:3">
      <c r="A448" s="181" t="s">
        <v>782</v>
      </c>
      <c r="B448" s="182" t="s">
        <v>799</v>
      </c>
      <c r="C448" s="183">
        <v>81.066348053849296</v>
      </c>
    </row>
    <row r="449" spans="1:3">
      <c r="A449" s="181" t="s">
        <v>209</v>
      </c>
      <c r="B449" s="182" t="s">
        <v>800</v>
      </c>
      <c r="C449" s="183">
        <v>44.214625348080588</v>
      </c>
    </row>
    <row r="450" spans="1:3">
      <c r="A450" s="181" t="s">
        <v>209</v>
      </c>
      <c r="B450" s="182" t="s">
        <v>801</v>
      </c>
      <c r="C450" s="183">
        <v>52.394801283874045</v>
      </c>
    </row>
    <row r="451" spans="1:3">
      <c r="A451" s="181" t="s">
        <v>209</v>
      </c>
      <c r="B451" s="182" t="s">
        <v>802</v>
      </c>
      <c r="C451" s="183">
        <v>47.790992259321968</v>
      </c>
    </row>
    <row r="452" spans="1:3">
      <c r="A452" s="181" t="s">
        <v>209</v>
      </c>
      <c r="B452" s="182" t="s">
        <v>803</v>
      </c>
      <c r="C452" s="183">
        <v>48.648153454824971</v>
      </c>
    </row>
    <row r="453" spans="1:3">
      <c r="A453" s="181" t="s">
        <v>209</v>
      </c>
      <c r="B453" s="182" t="s">
        <v>804</v>
      </c>
      <c r="C453" s="183">
        <v>53.961602136345491</v>
      </c>
    </row>
    <row r="454" spans="1:3">
      <c r="A454" s="181" t="s">
        <v>209</v>
      </c>
      <c r="B454" s="182" t="s">
        <v>805</v>
      </c>
      <c r="C454" s="183">
        <v>42.325058405670859</v>
      </c>
    </row>
    <row r="455" spans="1:3">
      <c r="A455" s="181" t="s">
        <v>209</v>
      </c>
      <c r="B455" s="182" t="s">
        <v>806</v>
      </c>
      <c r="C455" s="183">
        <v>41.311356899849358</v>
      </c>
    </row>
    <row r="456" spans="1:3">
      <c r="A456" s="181" t="s">
        <v>209</v>
      </c>
      <c r="B456" s="182" t="s">
        <v>807</v>
      </c>
      <c r="C456" s="183">
        <v>39.65802597724219</v>
      </c>
    </row>
    <row r="457" spans="1:3">
      <c r="A457" s="181" t="s">
        <v>209</v>
      </c>
      <c r="B457" s="182" t="s">
        <v>808</v>
      </c>
      <c r="C457" s="183">
        <v>32.912073700002402</v>
      </c>
    </row>
    <row r="458" spans="1:3">
      <c r="A458" s="181" t="s">
        <v>209</v>
      </c>
      <c r="B458" s="182" t="s">
        <v>809</v>
      </c>
      <c r="C458" s="183">
        <v>45.776629852244326</v>
      </c>
    </row>
    <row r="459" spans="1:3">
      <c r="A459" s="181" t="s">
        <v>810</v>
      </c>
      <c r="B459" s="182" t="s">
        <v>811</v>
      </c>
      <c r="C459" s="183">
        <v>83.141437923431312</v>
      </c>
    </row>
    <row r="460" spans="1:3">
      <c r="A460" s="181" t="s">
        <v>810</v>
      </c>
      <c r="B460" s="182" t="s">
        <v>812</v>
      </c>
      <c r="C460" s="183">
        <v>87.123489312177057</v>
      </c>
    </row>
    <row r="461" spans="1:3">
      <c r="A461" s="181" t="s">
        <v>810</v>
      </c>
      <c r="B461" s="182" t="s">
        <v>813</v>
      </c>
      <c r="C461" s="183">
        <v>85.174550371137926</v>
      </c>
    </row>
    <row r="462" spans="1:3">
      <c r="A462" s="181" t="s">
        <v>814</v>
      </c>
      <c r="B462" s="182" t="s">
        <v>815</v>
      </c>
      <c r="C462" s="183">
        <v>80.948313922705623</v>
      </c>
    </row>
    <row r="463" spans="1:3">
      <c r="A463" s="181" t="s">
        <v>814</v>
      </c>
      <c r="B463" s="182" t="s">
        <v>816</v>
      </c>
      <c r="C463" s="183">
        <v>75.485341900461904</v>
      </c>
    </row>
    <row r="464" spans="1:3">
      <c r="A464" s="181" t="s">
        <v>814</v>
      </c>
      <c r="B464" s="182" t="s">
        <v>817</v>
      </c>
      <c r="C464" s="183">
        <v>73.007297406638102</v>
      </c>
    </row>
    <row r="465" spans="1:3">
      <c r="A465" s="181" t="s">
        <v>814</v>
      </c>
      <c r="B465" s="182" t="s">
        <v>818</v>
      </c>
      <c r="C465" s="183">
        <v>80.109453743092701</v>
      </c>
    </row>
    <row r="466" spans="1:3">
      <c r="A466" s="181" t="s">
        <v>814</v>
      </c>
      <c r="B466" s="182" t="s">
        <v>819</v>
      </c>
      <c r="C466" s="183">
        <v>75.778472624118592</v>
      </c>
    </row>
    <row r="467" spans="1:3">
      <c r="A467" s="181" t="s">
        <v>820</v>
      </c>
      <c r="B467" s="182" t="s">
        <v>821</v>
      </c>
      <c r="C467" s="183">
        <v>68.378550330509896</v>
      </c>
    </row>
    <row r="468" spans="1:3">
      <c r="A468" s="181" t="s">
        <v>72</v>
      </c>
      <c r="B468" s="182" t="s">
        <v>822</v>
      </c>
      <c r="C468" s="183">
        <v>76.085659707291967</v>
      </c>
    </row>
    <row r="469" spans="1:3">
      <c r="A469" s="181" t="s">
        <v>72</v>
      </c>
      <c r="B469" s="182" t="s">
        <v>823</v>
      </c>
      <c r="C469" s="183">
        <v>68.844951820731495</v>
      </c>
    </row>
    <row r="470" spans="1:3">
      <c r="A470" s="181" t="s">
        <v>72</v>
      </c>
      <c r="B470" s="182" t="s">
        <v>824</v>
      </c>
      <c r="C470" s="183">
        <v>75.849561673735252</v>
      </c>
    </row>
    <row r="471" spans="1:3">
      <c r="A471" s="181" t="s">
        <v>72</v>
      </c>
      <c r="B471" s="182" t="s">
        <v>825</v>
      </c>
      <c r="C471" s="183">
        <v>74.780159789027834</v>
      </c>
    </row>
    <row r="472" spans="1:3">
      <c r="A472" s="181" t="s">
        <v>72</v>
      </c>
      <c r="B472" s="182" t="s">
        <v>826</v>
      </c>
      <c r="C472" s="183">
        <v>76.945464171153773</v>
      </c>
    </row>
    <row r="473" spans="1:3">
      <c r="A473" s="181" t="s">
        <v>72</v>
      </c>
      <c r="B473" s="182" t="s">
        <v>827</v>
      </c>
      <c r="C473" s="183">
        <v>71.655131619254604</v>
      </c>
    </row>
    <row r="474" spans="1:3">
      <c r="A474" s="181" t="s">
        <v>72</v>
      </c>
      <c r="B474" s="182" t="s">
        <v>828</v>
      </c>
      <c r="C474" s="183">
        <v>77.572589801583149</v>
      </c>
    </row>
    <row r="475" spans="1:3">
      <c r="A475" s="181" t="s">
        <v>72</v>
      </c>
      <c r="B475" s="182" t="s">
        <v>829</v>
      </c>
      <c r="C475" s="183">
        <v>76.266978134192243</v>
      </c>
    </row>
    <row r="476" spans="1:3">
      <c r="A476" s="181" t="s">
        <v>72</v>
      </c>
      <c r="B476" s="182" t="s">
        <v>830</v>
      </c>
      <c r="C476" s="183">
        <v>69.270299021089201</v>
      </c>
    </row>
    <row r="477" spans="1:3">
      <c r="A477" s="181" t="s">
        <v>72</v>
      </c>
      <c r="B477" s="182" t="s">
        <v>831</v>
      </c>
      <c r="C477" s="183">
        <v>74.09318515869343</v>
      </c>
    </row>
    <row r="478" spans="1:3">
      <c r="A478" s="181" t="s">
        <v>72</v>
      </c>
      <c r="B478" s="182" t="s">
        <v>832</v>
      </c>
      <c r="C478" s="183">
        <v>75.792957024765471</v>
      </c>
    </row>
    <row r="479" spans="1:3">
      <c r="A479" s="181" t="s">
        <v>72</v>
      </c>
      <c r="B479" s="182" t="s">
        <v>833</v>
      </c>
      <c r="C479" s="183">
        <v>76.002593810621818</v>
      </c>
    </row>
    <row r="480" spans="1:3">
      <c r="A480" s="181" t="s">
        <v>72</v>
      </c>
      <c r="B480" s="182" t="s">
        <v>834</v>
      </c>
      <c r="C480" s="183">
        <v>75.256622136231684</v>
      </c>
    </row>
    <row r="481" spans="1:3">
      <c r="A481" s="181" t="s">
        <v>72</v>
      </c>
      <c r="B481" s="182" t="s">
        <v>835</v>
      </c>
      <c r="C481" s="183">
        <v>73.504024245927098</v>
      </c>
    </row>
    <row r="482" spans="1:3">
      <c r="A482" s="181" t="s">
        <v>72</v>
      </c>
      <c r="B482" s="182" t="s">
        <v>836</v>
      </c>
      <c r="C482" s="183">
        <v>76.109563641604154</v>
      </c>
    </row>
    <row r="483" spans="1:3">
      <c r="A483" s="181" t="s">
        <v>72</v>
      </c>
      <c r="B483" s="182" t="s">
        <v>837</v>
      </c>
      <c r="C483" s="183">
        <v>73.024042501043866</v>
      </c>
    </row>
    <row r="484" spans="1:3">
      <c r="A484" s="181" t="s">
        <v>72</v>
      </c>
      <c r="B484" s="182" t="s">
        <v>838</v>
      </c>
      <c r="C484" s="183">
        <v>73.849247882686839</v>
      </c>
    </row>
    <row r="485" spans="1:3">
      <c r="A485" s="181" t="s">
        <v>72</v>
      </c>
      <c r="B485" s="182" t="s">
        <v>839</v>
      </c>
      <c r="C485" s="183">
        <v>75.09666096097132</v>
      </c>
    </row>
    <row r="486" spans="1:3">
      <c r="A486" s="181" t="s">
        <v>72</v>
      </c>
      <c r="B486" s="182" t="s">
        <v>840</v>
      </c>
      <c r="C486" s="183">
        <v>74.827892397766846</v>
      </c>
    </row>
    <row r="487" spans="1:3">
      <c r="A487" s="181" t="s">
        <v>72</v>
      </c>
      <c r="B487" s="182" t="s">
        <v>841</v>
      </c>
      <c r="C487" s="183">
        <v>77.026893208725127</v>
      </c>
    </row>
    <row r="488" spans="1:3">
      <c r="A488" s="181" t="s">
        <v>72</v>
      </c>
      <c r="B488" s="182" t="s">
        <v>842</v>
      </c>
      <c r="C488" s="183">
        <v>75.767571291717715</v>
      </c>
    </row>
    <row r="489" spans="1:3">
      <c r="A489" s="181" t="s">
        <v>72</v>
      </c>
      <c r="B489" s="182" t="s">
        <v>843</v>
      </c>
      <c r="C489" s="183">
        <v>76.201912487734546</v>
      </c>
    </row>
    <row r="490" spans="1:3">
      <c r="A490" s="181" t="s">
        <v>72</v>
      </c>
      <c r="B490" s="182" t="s">
        <v>844</v>
      </c>
      <c r="C490" s="183">
        <v>76.342195052351997</v>
      </c>
    </row>
    <row r="491" spans="1:3">
      <c r="A491" s="181" t="s">
        <v>72</v>
      </c>
      <c r="B491" s="182" t="s">
        <v>845</v>
      </c>
      <c r="C491" s="183">
        <v>70.130065021602803</v>
      </c>
    </row>
    <row r="492" spans="1:3">
      <c r="A492" s="181" t="s">
        <v>846</v>
      </c>
      <c r="B492" s="182" t="s">
        <v>847</v>
      </c>
      <c r="C492" s="183">
        <v>73.428077263892746</v>
      </c>
    </row>
    <row r="493" spans="1:3">
      <c r="A493" s="181" t="s">
        <v>846</v>
      </c>
      <c r="B493" s="182" t="s">
        <v>848</v>
      </c>
      <c r="C493" s="183">
        <v>78.176171972214206</v>
      </c>
    </row>
    <row r="494" spans="1:3">
      <c r="A494" s="181" t="s">
        <v>846</v>
      </c>
      <c r="B494" s="182" t="s">
        <v>849</v>
      </c>
      <c r="C494" s="183">
        <v>76.909196285379807</v>
      </c>
    </row>
    <row r="495" spans="1:3">
      <c r="A495" s="181" t="s">
        <v>846</v>
      </c>
      <c r="B495" s="182" t="s">
        <v>850</v>
      </c>
      <c r="C495" s="183">
        <v>72.531328938042989</v>
      </c>
    </row>
    <row r="496" spans="1:3">
      <c r="A496" s="181" t="s">
        <v>210</v>
      </c>
      <c r="B496" s="182" t="s">
        <v>851</v>
      </c>
      <c r="C496" s="183">
        <v>55.646305938529302</v>
      </c>
    </row>
    <row r="497" spans="1:3">
      <c r="A497" s="181" t="s">
        <v>210</v>
      </c>
      <c r="B497" s="182" t="s">
        <v>852</v>
      </c>
      <c r="C497" s="183">
        <v>48.987820392137301</v>
      </c>
    </row>
    <row r="498" spans="1:3">
      <c r="A498" s="181" t="s">
        <v>210</v>
      </c>
      <c r="B498" s="182" t="s">
        <v>853</v>
      </c>
      <c r="C498" s="183">
        <v>58.159513000687703</v>
      </c>
    </row>
    <row r="499" spans="1:3">
      <c r="A499" s="181" t="s">
        <v>210</v>
      </c>
      <c r="B499" s="182" t="s">
        <v>854</v>
      </c>
      <c r="C499" s="183">
        <v>54.118415348166252</v>
      </c>
    </row>
    <row r="500" spans="1:3">
      <c r="A500" s="181" t="s">
        <v>210</v>
      </c>
      <c r="B500" s="182" t="s">
        <v>855</v>
      </c>
      <c r="C500" s="183">
        <v>53.980565189869402</v>
      </c>
    </row>
    <row r="501" spans="1:3">
      <c r="A501" s="181" t="s">
        <v>210</v>
      </c>
      <c r="B501" s="182" t="s">
        <v>856</v>
      </c>
      <c r="C501" s="183">
        <v>56.232774224418201</v>
      </c>
    </row>
    <row r="502" spans="1:3">
      <c r="A502" s="181" t="s">
        <v>210</v>
      </c>
      <c r="B502" s="182" t="s">
        <v>857</v>
      </c>
      <c r="C502" s="183">
        <v>45.611051460916848</v>
      </c>
    </row>
    <row r="503" spans="1:3">
      <c r="A503" s="181" t="s">
        <v>210</v>
      </c>
      <c r="B503" s="182" t="s">
        <v>858</v>
      </c>
      <c r="C503" s="183">
        <v>53.127988604902001</v>
      </c>
    </row>
    <row r="504" spans="1:3">
      <c r="A504" s="181" t="s">
        <v>210</v>
      </c>
      <c r="B504" s="182" t="s">
        <v>859</v>
      </c>
      <c r="C504" s="183">
        <v>50.088566342767749</v>
      </c>
    </row>
    <row r="505" spans="1:3">
      <c r="A505" s="181" t="s">
        <v>210</v>
      </c>
      <c r="B505" s="182" t="s">
        <v>860</v>
      </c>
      <c r="C505" s="183">
        <v>54.213440268300197</v>
      </c>
    </row>
    <row r="506" spans="1:3">
      <c r="A506" s="181" t="s">
        <v>210</v>
      </c>
      <c r="B506" s="182" t="s">
        <v>861</v>
      </c>
      <c r="C506" s="183">
        <v>59.365238138248699</v>
      </c>
    </row>
    <row r="507" spans="1:3">
      <c r="A507" s="181" t="s">
        <v>210</v>
      </c>
      <c r="B507" s="182" t="s">
        <v>862</v>
      </c>
      <c r="C507" s="183">
        <v>55.486560601860148</v>
      </c>
    </row>
    <row r="508" spans="1:3">
      <c r="A508" s="181" t="s">
        <v>210</v>
      </c>
      <c r="B508" s="182" t="s">
        <v>863</v>
      </c>
      <c r="C508" s="183">
        <v>57.539605220127001</v>
      </c>
    </row>
    <row r="509" spans="1:3">
      <c r="A509" s="181" t="s">
        <v>210</v>
      </c>
      <c r="B509" s="182" t="s">
        <v>864</v>
      </c>
      <c r="C509" s="183">
        <v>55.127010536402501</v>
      </c>
    </row>
    <row r="510" spans="1:3">
      <c r="A510" s="181" t="s">
        <v>210</v>
      </c>
      <c r="B510" s="182" t="s">
        <v>865</v>
      </c>
      <c r="C510" s="183">
        <v>61.2674363694695</v>
      </c>
    </row>
    <row r="511" spans="1:3">
      <c r="A511" s="181" t="s">
        <v>210</v>
      </c>
      <c r="B511" s="182" t="s">
        <v>866</v>
      </c>
      <c r="C511" s="183">
        <v>43.370460460217515</v>
      </c>
    </row>
    <row r="512" spans="1:3">
      <c r="A512" s="181" t="s">
        <v>210</v>
      </c>
      <c r="B512" s="182" t="s">
        <v>867</v>
      </c>
      <c r="C512" s="183">
        <v>46.948092254664701</v>
      </c>
    </row>
    <row r="513" spans="1:3">
      <c r="A513" s="181" t="s">
        <v>210</v>
      </c>
      <c r="B513" s="182" t="s">
        <v>868</v>
      </c>
      <c r="C513" s="183">
        <v>62.344875647530401</v>
      </c>
    </row>
    <row r="514" spans="1:3">
      <c r="A514" s="181" t="s">
        <v>50</v>
      </c>
      <c r="B514" s="182" t="s">
        <v>869</v>
      </c>
      <c r="C514" s="183">
        <v>76.728645238649804</v>
      </c>
    </row>
    <row r="515" spans="1:3">
      <c r="A515" s="181" t="s">
        <v>50</v>
      </c>
      <c r="B515" s="182" t="s">
        <v>870</v>
      </c>
      <c r="C515" s="183">
        <v>78.647634733470795</v>
      </c>
    </row>
    <row r="516" spans="1:3">
      <c r="A516" s="181" t="s">
        <v>50</v>
      </c>
      <c r="B516" s="182" t="s">
        <v>871</v>
      </c>
      <c r="C516" s="183">
        <v>76.625282551636204</v>
      </c>
    </row>
    <row r="517" spans="1:3">
      <c r="A517" s="181" t="s">
        <v>50</v>
      </c>
      <c r="B517" s="182" t="s">
        <v>872</v>
      </c>
      <c r="C517" s="183">
        <v>76.783042747597307</v>
      </c>
    </row>
    <row r="518" spans="1:3">
      <c r="A518" s="181" t="s">
        <v>50</v>
      </c>
      <c r="B518" s="182" t="s">
        <v>873</v>
      </c>
      <c r="C518" s="183">
        <v>77.74904648091173</v>
      </c>
    </row>
    <row r="519" spans="1:3">
      <c r="A519" s="181" t="s">
        <v>50</v>
      </c>
      <c r="B519" s="182" t="s">
        <v>874</v>
      </c>
      <c r="C519" s="183">
        <v>75.562688244320199</v>
      </c>
    </row>
    <row r="520" spans="1:3">
      <c r="A520" s="181" t="s">
        <v>50</v>
      </c>
      <c r="B520" s="182" t="s">
        <v>875</v>
      </c>
      <c r="C520" s="183">
        <v>75.824925972808103</v>
      </c>
    </row>
    <row r="521" spans="1:3">
      <c r="A521" s="181" t="s">
        <v>50</v>
      </c>
      <c r="B521" s="182" t="s">
        <v>876</v>
      </c>
      <c r="C521" s="183">
        <v>75.703966221040702</v>
      </c>
    </row>
    <row r="522" spans="1:3">
      <c r="A522" s="181" t="s">
        <v>50</v>
      </c>
      <c r="B522" s="182" t="s">
        <v>877</v>
      </c>
      <c r="C522" s="183">
        <v>79.324365298641936</v>
      </c>
    </row>
    <row r="523" spans="1:3">
      <c r="A523" s="181" t="s">
        <v>50</v>
      </c>
      <c r="B523" s="182" t="s">
        <v>878</v>
      </c>
      <c r="C523" s="183">
        <v>78.462508825239695</v>
      </c>
    </row>
    <row r="524" spans="1:3">
      <c r="A524" s="181" t="s">
        <v>50</v>
      </c>
      <c r="B524" s="182" t="s">
        <v>879</v>
      </c>
      <c r="C524" s="183">
        <v>69.810252779435132</v>
      </c>
    </row>
    <row r="525" spans="1:3">
      <c r="A525" s="181" t="s">
        <v>50</v>
      </c>
      <c r="B525" s="182" t="s">
        <v>880</v>
      </c>
      <c r="C525" s="183">
        <v>77.603096951344298</v>
      </c>
    </row>
    <row r="526" spans="1:3">
      <c r="A526" s="181" t="s">
        <v>50</v>
      </c>
      <c r="B526" s="182" t="s">
        <v>881</v>
      </c>
      <c r="C526" s="183">
        <v>75.721277323874006</v>
      </c>
    </row>
    <row r="527" spans="1:3">
      <c r="A527" s="181" t="s">
        <v>50</v>
      </c>
      <c r="B527" s="182" t="s">
        <v>882</v>
      </c>
      <c r="C527" s="183">
        <v>75.044382108961301</v>
      </c>
    </row>
    <row r="528" spans="1:3">
      <c r="A528" s="181" t="s">
        <v>50</v>
      </c>
      <c r="B528" s="182" t="s">
        <v>883</v>
      </c>
      <c r="C528" s="183">
        <v>76.261316979326395</v>
      </c>
    </row>
    <row r="529" spans="1:3">
      <c r="A529" s="181" t="s">
        <v>50</v>
      </c>
      <c r="B529" s="182" t="s">
        <v>884</v>
      </c>
      <c r="C529" s="183">
        <v>75.979110811569143</v>
      </c>
    </row>
    <row r="530" spans="1:3">
      <c r="A530" s="181" t="s">
        <v>50</v>
      </c>
      <c r="B530" s="182" t="s">
        <v>885</v>
      </c>
      <c r="C530" s="183">
        <v>79.853836400508001</v>
      </c>
    </row>
    <row r="531" spans="1:3">
      <c r="A531" s="181" t="s">
        <v>50</v>
      </c>
      <c r="B531" s="182" t="s">
        <v>886</v>
      </c>
      <c r="C531" s="183">
        <v>75.422875397532707</v>
      </c>
    </row>
    <row r="532" spans="1:3">
      <c r="A532" s="181" t="s">
        <v>50</v>
      </c>
      <c r="B532" s="182" t="s">
        <v>887</v>
      </c>
      <c r="C532" s="183">
        <v>75.702477768956797</v>
      </c>
    </row>
    <row r="533" spans="1:3">
      <c r="A533" s="181" t="s">
        <v>50</v>
      </c>
      <c r="B533" s="182" t="s">
        <v>888</v>
      </c>
      <c r="C533" s="183">
        <v>76.702947578970793</v>
      </c>
    </row>
    <row r="534" spans="1:3">
      <c r="A534" s="181" t="s">
        <v>50</v>
      </c>
      <c r="B534" s="182" t="s">
        <v>889</v>
      </c>
      <c r="C534" s="183">
        <v>78.480558652046597</v>
      </c>
    </row>
    <row r="535" spans="1:3">
      <c r="A535" s="181" t="s">
        <v>50</v>
      </c>
      <c r="B535" s="182" t="s">
        <v>890</v>
      </c>
      <c r="C535" s="183">
        <v>76.270120045938498</v>
      </c>
    </row>
    <row r="536" spans="1:3">
      <c r="A536" s="181" t="s">
        <v>891</v>
      </c>
      <c r="B536" s="182" t="s">
        <v>892</v>
      </c>
      <c r="C536" s="183" t="s">
        <v>893</v>
      </c>
    </row>
    <row r="537" spans="1:3">
      <c r="A537" s="181" t="s">
        <v>891</v>
      </c>
      <c r="B537" s="182" t="s">
        <v>894</v>
      </c>
      <c r="C537" s="183" t="s">
        <v>893</v>
      </c>
    </row>
    <row r="538" spans="1:3">
      <c r="A538" s="181" t="s">
        <v>891</v>
      </c>
      <c r="B538" s="182" t="s">
        <v>895</v>
      </c>
      <c r="C538" s="183" t="s">
        <v>893</v>
      </c>
    </row>
    <row r="539" spans="1:3">
      <c r="A539" s="181" t="s">
        <v>891</v>
      </c>
      <c r="B539" s="182" t="s">
        <v>896</v>
      </c>
      <c r="C539" s="183" t="s">
        <v>893</v>
      </c>
    </row>
    <row r="540" spans="1:3">
      <c r="A540" s="181" t="s">
        <v>897</v>
      </c>
      <c r="B540" s="182" t="s">
        <v>898</v>
      </c>
      <c r="C540" s="183">
        <v>68.309577145914361</v>
      </c>
    </row>
    <row r="541" spans="1:3">
      <c r="A541" s="181" t="s">
        <v>897</v>
      </c>
      <c r="B541" s="182" t="s">
        <v>899</v>
      </c>
      <c r="C541" s="183">
        <v>70.031900005010328</v>
      </c>
    </row>
    <row r="542" spans="1:3">
      <c r="A542" s="181" t="s">
        <v>897</v>
      </c>
      <c r="B542" s="182" t="s">
        <v>900</v>
      </c>
      <c r="C542" s="183">
        <v>69.728962901943035</v>
      </c>
    </row>
    <row r="543" spans="1:3">
      <c r="A543" s="181" t="s">
        <v>897</v>
      </c>
      <c r="B543" s="182" t="s">
        <v>901</v>
      </c>
      <c r="C543" s="183">
        <v>69.721045805828453</v>
      </c>
    </row>
    <row r="544" spans="1:3">
      <c r="A544" s="181" t="s">
        <v>902</v>
      </c>
      <c r="B544" s="182" t="s">
        <v>903</v>
      </c>
      <c r="C544" s="183">
        <v>78.788594570951105</v>
      </c>
    </row>
    <row r="545" spans="1:3">
      <c r="A545" s="181" t="s">
        <v>902</v>
      </c>
      <c r="B545" s="182" t="s">
        <v>904</v>
      </c>
      <c r="C545" s="183">
        <v>79.701258350717197</v>
      </c>
    </row>
    <row r="546" spans="1:3">
      <c r="A546" s="181" t="s">
        <v>902</v>
      </c>
      <c r="B546" s="182" t="s">
        <v>905</v>
      </c>
      <c r="C546" s="183">
        <v>77.203014397428518</v>
      </c>
    </row>
    <row r="547" spans="1:3">
      <c r="A547" s="181" t="s">
        <v>902</v>
      </c>
      <c r="B547" s="182" t="s">
        <v>906</v>
      </c>
      <c r="C547" s="183">
        <v>79.130221939925477</v>
      </c>
    </row>
    <row r="548" spans="1:3">
      <c r="A548" s="181" t="s">
        <v>902</v>
      </c>
      <c r="B548" s="182" t="s">
        <v>907</v>
      </c>
      <c r="C548" s="183">
        <v>77.460620641352051</v>
      </c>
    </row>
    <row r="549" spans="1:3">
      <c r="A549" s="181" t="s">
        <v>902</v>
      </c>
      <c r="B549" s="182" t="s">
        <v>908</v>
      </c>
      <c r="C549" s="183">
        <v>76.86923367546612</v>
      </c>
    </row>
    <row r="550" spans="1:3">
      <c r="A550" s="181" t="s">
        <v>902</v>
      </c>
      <c r="B550" s="182" t="s">
        <v>909</v>
      </c>
      <c r="C550" s="183">
        <v>75.329256112383362</v>
      </c>
    </row>
    <row r="551" spans="1:3" ht="15" thickBot="1">
      <c r="A551" s="184" t="s">
        <v>902</v>
      </c>
      <c r="B551" s="185" t="s">
        <v>910</v>
      </c>
      <c r="C551" s="186">
        <v>77.71886059458123</v>
      </c>
    </row>
  </sheetData>
  <autoFilter ref="A1:C551" xr:uid="{00000000-0009-0000-0000-000000000000}"/>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6616-D5B1-1847-BFC1-A83E117E7DF3}">
  <dimension ref="B2:EL20"/>
  <sheetViews>
    <sheetView showGridLines="0" topLeftCell="S1" zoomScaleNormal="100" workbookViewId="0">
      <selection activeCell="AB14" sqref="AB14"/>
    </sheetView>
  </sheetViews>
  <sheetFormatPr defaultColWidth="10.6640625" defaultRowHeight="15.5"/>
  <cols>
    <col min="1" max="1" width="6.5" customWidth="1"/>
    <col min="2" max="2" width="33.6640625" customWidth="1"/>
    <col min="3" max="3" width="14" style="26" customWidth="1"/>
    <col min="4" max="35" width="14" customWidth="1"/>
  </cols>
  <sheetData>
    <row r="2" spans="2:142" ht="18.5">
      <c r="B2" s="43" t="s">
        <v>161</v>
      </c>
      <c r="C2" s="44"/>
    </row>
    <row r="4" spans="2:142">
      <c r="B4" s="30" t="s">
        <v>152</v>
      </c>
      <c r="C4" s="39">
        <v>60</v>
      </c>
    </row>
    <row r="5" spans="2:142">
      <c r="B5" s="48"/>
    </row>
    <row r="6" spans="2:142">
      <c r="B6" s="30" t="s">
        <v>149</v>
      </c>
      <c r="C6" s="31">
        <v>43466</v>
      </c>
      <c r="H6" s="33"/>
      <c r="I6" s="33"/>
      <c r="J6" s="33"/>
      <c r="K6" s="33"/>
      <c r="L6" s="33"/>
      <c r="M6" s="33"/>
    </row>
    <row r="7" spans="2:142">
      <c r="C7"/>
      <c r="H7" s="33"/>
      <c r="I7" s="33"/>
      <c r="J7" s="33"/>
      <c r="K7" s="33"/>
      <c r="L7" s="33"/>
      <c r="M7" s="33"/>
    </row>
    <row r="8" spans="2:142">
      <c r="B8" s="30" t="s">
        <v>148</v>
      </c>
      <c r="C8" s="38">
        <v>0.1</v>
      </c>
      <c r="G8" s="33"/>
      <c r="H8" s="33"/>
      <c r="I8" s="33"/>
      <c r="J8" s="33"/>
      <c r="K8" s="33"/>
      <c r="L8" s="33"/>
      <c r="M8" s="33"/>
    </row>
    <row r="9" spans="2:142">
      <c r="B9" s="45"/>
      <c r="C9"/>
      <c r="G9" s="33"/>
      <c r="H9" s="33"/>
      <c r="I9" s="33"/>
      <c r="J9" s="33"/>
      <c r="K9" s="33"/>
      <c r="L9" s="33"/>
      <c r="M9" s="33"/>
    </row>
    <row r="10" spans="2:142">
      <c r="B10" s="93" t="s">
        <v>287</v>
      </c>
      <c r="C10" s="98"/>
      <c r="D10" s="127"/>
      <c r="E10" s="127"/>
      <c r="F10" s="127"/>
      <c r="G10" s="127"/>
      <c r="H10" s="127"/>
      <c r="I10" s="127"/>
      <c r="J10" s="127"/>
      <c r="K10" s="127"/>
      <c r="L10" s="127"/>
      <c r="M10" s="127"/>
      <c r="N10" s="127"/>
      <c r="O10" s="127"/>
      <c r="P10" s="127"/>
      <c r="Q10" s="47"/>
      <c r="R10" s="47"/>
      <c r="S10" s="47"/>
      <c r="T10" s="47"/>
      <c r="U10" s="47"/>
      <c r="V10" s="47"/>
      <c r="W10" s="47"/>
      <c r="X10" s="47"/>
      <c r="Y10" s="47"/>
      <c r="Z10" s="47"/>
      <c r="AA10" s="47"/>
      <c r="AB10" s="47"/>
    </row>
    <row r="11" spans="2:142">
      <c r="B11" s="94" t="s">
        <v>166</v>
      </c>
      <c r="C11" s="95"/>
      <c r="D11" s="99">
        <v>1</v>
      </c>
      <c r="E11" s="66">
        <f t="shared" ref="E11" si="0">D11+1</f>
        <v>2</v>
      </c>
      <c r="F11" s="66">
        <f t="shared" ref="F11" si="1">E11+1</f>
        <v>3</v>
      </c>
      <c r="G11" s="66">
        <f t="shared" ref="G11" si="2">F11+1</f>
        <v>4</v>
      </c>
      <c r="H11" s="66">
        <f t="shared" ref="H11" si="3">G11+1</f>
        <v>5</v>
      </c>
      <c r="I11" s="66">
        <f t="shared" ref="I11" si="4">H11+1</f>
        <v>6</v>
      </c>
      <c r="J11" s="66">
        <f t="shared" ref="J11" si="5">I11+1</f>
        <v>7</v>
      </c>
      <c r="K11" s="66">
        <f t="shared" ref="K11" si="6">J11+1</f>
        <v>8</v>
      </c>
      <c r="L11" s="66">
        <f t="shared" ref="L11" si="7">K11+1</f>
        <v>9</v>
      </c>
      <c r="M11" s="66">
        <f t="shared" ref="M11" si="8">L11+1</f>
        <v>10</v>
      </c>
      <c r="N11" s="66">
        <f t="shared" ref="N11" si="9">M11+1</f>
        <v>11</v>
      </c>
      <c r="O11" s="66">
        <f t="shared" ref="O11" si="10">N11+1</f>
        <v>12</v>
      </c>
      <c r="P11" s="66">
        <f t="shared" ref="P11" si="11">O11+1</f>
        <v>13</v>
      </c>
      <c r="Q11" s="66">
        <f t="shared" ref="Q11" si="12">P11+1</f>
        <v>14</v>
      </c>
      <c r="R11" s="66">
        <f t="shared" ref="R11" si="13">Q11+1</f>
        <v>15</v>
      </c>
      <c r="S11" s="66">
        <f t="shared" ref="S11" si="14">R11+1</f>
        <v>16</v>
      </c>
      <c r="T11" s="66">
        <f t="shared" ref="T11" si="15">S11+1</f>
        <v>17</v>
      </c>
      <c r="U11" s="66">
        <f t="shared" ref="U11" si="16">T11+1</f>
        <v>18</v>
      </c>
      <c r="V11" s="66">
        <f t="shared" ref="V11" si="17">U11+1</f>
        <v>19</v>
      </c>
      <c r="W11" s="66">
        <f t="shared" ref="W11" si="18">V11+1</f>
        <v>20</v>
      </c>
      <c r="X11" s="66">
        <f t="shared" ref="X11" si="19">W11+1</f>
        <v>21</v>
      </c>
      <c r="Y11" s="66">
        <f t="shared" ref="Y11" si="20">X11+1</f>
        <v>22</v>
      </c>
      <c r="Z11" s="66">
        <f t="shared" ref="Z11" si="21">Y11+1</f>
        <v>23</v>
      </c>
      <c r="AA11" s="66">
        <f t="shared" ref="AA11" si="22">Z11+1</f>
        <v>24</v>
      </c>
      <c r="AB11" s="66">
        <f t="shared" ref="AB11" si="23">AA11+1</f>
        <v>25</v>
      </c>
    </row>
    <row r="12" spans="2:142">
      <c r="B12" s="94" t="s">
        <v>165</v>
      </c>
      <c r="C12" s="95"/>
      <c r="D12" s="92">
        <f>IF(C6=0,"-",C6)</f>
        <v>43466</v>
      </c>
      <c r="E12" s="67">
        <f>IF($C$6=0,"-",(DATE(YEAR(D12)+1,MONTH(D12),DAY(D12))))</f>
        <v>43831</v>
      </c>
      <c r="F12" s="67">
        <f>IF($C$6=0,"-",(DATE(YEAR(E12)+1,MONTH(E12),DAY(E12))))</f>
        <v>44197</v>
      </c>
      <c r="G12" s="67">
        <f t="shared" ref="G12:AB12" si="24">IF($C$6=0,"-",(DATE(YEAR(F12)+1,MONTH(F12),DAY(F12))))</f>
        <v>44562</v>
      </c>
      <c r="H12" s="67">
        <f t="shared" si="24"/>
        <v>44927</v>
      </c>
      <c r="I12" s="67">
        <f t="shared" si="24"/>
        <v>45292</v>
      </c>
      <c r="J12" s="67">
        <f>IF($C$6=0,"-",(DATE(YEAR(I12)+1,MONTH(I12),DAY(I12))))</f>
        <v>45658</v>
      </c>
      <c r="K12" s="67">
        <f t="shared" si="24"/>
        <v>46023</v>
      </c>
      <c r="L12" s="67">
        <f t="shared" si="24"/>
        <v>46388</v>
      </c>
      <c r="M12" s="67">
        <f t="shared" si="24"/>
        <v>46753</v>
      </c>
      <c r="N12" s="67">
        <f t="shared" si="24"/>
        <v>47119</v>
      </c>
      <c r="O12" s="67">
        <f t="shared" si="24"/>
        <v>47484</v>
      </c>
      <c r="P12" s="67">
        <f t="shared" si="24"/>
        <v>47849</v>
      </c>
      <c r="Q12" s="67">
        <f t="shared" si="24"/>
        <v>48214</v>
      </c>
      <c r="R12" s="67">
        <f t="shared" si="24"/>
        <v>48580</v>
      </c>
      <c r="S12" s="67">
        <f t="shared" si="24"/>
        <v>48945</v>
      </c>
      <c r="T12" s="67">
        <f t="shared" si="24"/>
        <v>49310</v>
      </c>
      <c r="U12" s="67">
        <f t="shared" si="24"/>
        <v>49675</v>
      </c>
      <c r="V12" s="67">
        <f t="shared" si="24"/>
        <v>50041</v>
      </c>
      <c r="W12" s="67">
        <f t="shared" si="24"/>
        <v>50406</v>
      </c>
      <c r="X12" s="67">
        <f t="shared" si="24"/>
        <v>50771</v>
      </c>
      <c r="Y12" s="67">
        <f t="shared" si="24"/>
        <v>51136</v>
      </c>
      <c r="Z12" s="67">
        <f t="shared" si="24"/>
        <v>51502</v>
      </c>
      <c r="AA12" s="67">
        <f t="shared" si="24"/>
        <v>51867</v>
      </c>
      <c r="AB12" s="67">
        <f t="shared" si="24"/>
        <v>52232</v>
      </c>
    </row>
    <row r="13" spans="2:142">
      <c r="B13" s="96" t="s">
        <v>284</v>
      </c>
      <c r="C13" s="97"/>
      <c r="D13" s="134">
        <v>1</v>
      </c>
      <c r="E13" s="134">
        <v>0</v>
      </c>
      <c r="F13" s="134">
        <v>0</v>
      </c>
      <c r="G13" s="134">
        <v>0</v>
      </c>
      <c r="H13" s="134">
        <v>0</v>
      </c>
      <c r="I13" s="134">
        <v>0</v>
      </c>
      <c r="J13" s="134">
        <v>0</v>
      </c>
      <c r="K13" s="134">
        <v>0</v>
      </c>
      <c r="L13" s="134">
        <v>0</v>
      </c>
      <c r="M13" s="134">
        <v>0</v>
      </c>
      <c r="N13" s="134">
        <v>0</v>
      </c>
      <c r="O13" s="134">
        <v>0</v>
      </c>
      <c r="P13" s="134">
        <v>0</v>
      </c>
      <c r="Q13" s="134">
        <v>0</v>
      </c>
      <c r="R13" s="134">
        <v>0</v>
      </c>
      <c r="S13" s="134">
        <v>0</v>
      </c>
      <c r="T13" s="134">
        <v>0</v>
      </c>
      <c r="U13" s="134">
        <v>0</v>
      </c>
      <c r="V13" s="134">
        <v>0</v>
      </c>
      <c r="W13" s="134">
        <v>0</v>
      </c>
      <c r="X13" s="134">
        <v>0</v>
      </c>
      <c r="Y13" s="134">
        <v>0</v>
      </c>
      <c r="Z13" s="134">
        <v>0</v>
      </c>
      <c r="AA13" s="134">
        <v>0</v>
      </c>
      <c r="AB13" s="134">
        <v>0</v>
      </c>
    </row>
    <row r="14" spans="2:142">
      <c r="B14" s="96" t="s">
        <v>285</v>
      </c>
      <c r="C14" s="97"/>
      <c r="D14" s="134">
        <v>1</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c r="Z14" s="134">
        <v>0</v>
      </c>
      <c r="AA14" s="134">
        <v>0</v>
      </c>
      <c r="AB14" s="134">
        <v>0</v>
      </c>
    </row>
    <row r="15" spans="2:142">
      <c r="B15" s="96" t="s">
        <v>286</v>
      </c>
      <c r="C15" s="97"/>
      <c r="D15" s="134">
        <v>1</v>
      </c>
      <c r="E15" s="134">
        <v>0</v>
      </c>
      <c r="F15" s="134">
        <v>0</v>
      </c>
      <c r="G15" s="134">
        <v>0</v>
      </c>
      <c r="H15" s="134">
        <v>0</v>
      </c>
      <c r="I15" s="134">
        <v>0</v>
      </c>
      <c r="J15" s="134">
        <v>0</v>
      </c>
      <c r="K15" s="134">
        <v>0</v>
      </c>
      <c r="L15" s="134">
        <v>0</v>
      </c>
      <c r="M15" s="134">
        <v>0</v>
      </c>
      <c r="N15" s="134">
        <v>0</v>
      </c>
      <c r="O15" s="134">
        <v>0</v>
      </c>
      <c r="P15" s="134">
        <v>0</v>
      </c>
      <c r="Q15" s="134">
        <v>0</v>
      </c>
      <c r="R15" s="134">
        <v>0</v>
      </c>
      <c r="S15" s="134">
        <v>0</v>
      </c>
      <c r="T15" s="134">
        <v>0</v>
      </c>
      <c r="U15" s="134">
        <v>0</v>
      </c>
      <c r="V15" s="134">
        <v>0</v>
      </c>
      <c r="W15" s="134">
        <v>0</v>
      </c>
      <c r="X15" s="134">
        <v>0</v>
      </c>
      <c r="Y15" s="134">
        <v>0</v>
      </c>
      <c r="Z15" s="134">
        <v>0</v>
      </c>
      <c r="AA15" s="134">
        <v>0</v>
      </c>
      <c r="AB15" s="134">
        <v>0</v>
      </c>
    </row>
    <row r="16" spans="2:142">
      <c r="C16" s="85"/>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row>
    <row r="17" spans="4:134">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row>
    <row r="19" spans="4:134">
      <c r="D19" s="86"/>
    </row>
    <row r="20" spans="4:134">
      <c r="D20" s="7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5068-86FB-C447-B092-2028CCA2DC0F}">
  <dimension ref="A2:K35"/>
  <sheetViews>
    <sheetView showGridLines="0" zoomScale="109" zoomScaleNormal="100" workbookViewId="0">
      <selection activeCell="H11" sqref="H11"/>
    </sheetView>
  </sheetViews>
  <sheetFormatPr defaultColWidth="10.6640625" defaultRowHeight="15.5"/>
  <cols>
    <col min="1" max="1" width="5" customWidth="1"/>
    <col min="2" max="2" width="6.6640625" customWidth="1"/>
    <col min="3" max="3" width="34.5" customWidth="1"/>
    <col min="4" max="4" width="14.33203125" style="26" customWidth="1"/>
    <col min="5" max="5" width="14.5" customWidth="1"/>
    <col min="6" max="6" width="12.6640625" customWidth="1"/>
    <col min="7" max="7" width="7.6640625" customWidth="1"/>
    <col min="8" max="8" width="12.33203125" bestFit="1" customWidth="1"/>
  </cols>
  <sheetData>
    <row r="2" spans="2:10" ht="18.5">
      <c r="B2" s="43" t="s">
        <v>168</v>
      </c>
      <c r="C2" s="63"/>
      <c r="D2" s="64"/>
      <c r="E2" s="64"/>
      <c r="F2" s="44"/>
    </row>
    <row r="4" spans="2:10" ht="18.5">
      <c r="C4" s="60" t="s">
        <v>169</v>
      </c>
      <c r="D4" s="61"/>
      <c r="E4" s="54"/>
      <c r="F4" s="53"/>
    </row>
    <row r="5" spans="2:10">
      <c r="D5"/>
      <c r="E5" s="26"/>
    </row>
    <row r="6" spans="2:10">
      <c r="C6" s="148" t="s">
        <v>152</v>
      </c>
      <c r="D6" s="41">
        <f>'Model Parameters &amp; Inputs'!C4</f>
        <v>60</v>
      </c>
    </row>
    <row r="7" spans="2:10">
      <c r="C7" s="148" t="s">
        <v>298</v>
      </c>
      <c r="D7" s="105">
        <f>'Model Parameters &amp; Inputs'!C8</f>
        <v>0.1</v>
      </c>
    </row>
    <row r="9" spans="2:10">
      <c r="C9" s="58" t="s">
        <v>175</v>
      </c>
      <c r="D9" s="70"/>
      <c r="E9" s="59"/>
      <c r="F9" s="149">
        <f>'Baseline Cash Flow Projections'!E5</f>
        <v>-1</v>
      </c>
    </row>
    <row r="10" spans="2:10">
      <c r="D10"/>
      <c r="E10" s="26"/>
      <c r="H10" t="s">
        <v>296</v>
      </c>
    </row>
    <row r="11" spans="2:10" ht="18.5">
      <c r="C11" s="60" t="s">
        <v>173</v>
      </c>
      <c r="D11" s="61"/>
      <c r="E11" s="54"/>
      <c r="F11" s="53"/>
    </row>
    <row r="12" spans="2:10">
      <c r="D12"/>
      <c r="E12" s="26"/>
    </row>
    <row r="13" spans="2:10">
      <c r="C13" s="50" t="s">
        <v>283</v>
      </c>
      <c r="D13" s="52"/>
      <c r="E13" s="62"/>
      <c r="F13" s="53"/>
    </row>
    <row r="14" spans="2:10">
      <c r="C14" s="68"/>
      <c r="D14" s="69" t="s">
        <v>147</v>
      </c>
      <c r="E14" s="69" t="s">
        <v>176</v>
      </c>
      <c r="F14" s="69" t="s">
        <v>177</v>
      </c>
      <c r="H14" s="122"/>
      <c r="I14" s="122"/>
      <c r="J14" s="65"/>
    </row>
    <row r="15" spans="2:10">
      <c r="C15" s="56" t="s">
        <v>170</v>
      </c>
      <c r="D15" s="149">
        <f>'Outputs Calculations'!C35</f>
        <v>-1</v>
      </c>
      <c r="E15" s="149">
        <f>'Outputs Calculations'!D35</f>
        <v>0</v>
      </c>
      <c r="F15" s="51">
        <f>'Outputs Calculations'!E35</f>
        <v>0</v>
      </c>
      <c r="G15" t="s">
        <v>296</v>
      </c>
      <c r="H15" s="122"/>
      <c r="I15" s="122"/>
      <c r="J15" s="65"/>
    </row>
    <row r="16" spans="2:10">
      <c r="C16" s="56" t="s">
        <v>171</v>
      </c>
      <c r="D16" s="149">
        <f>'Outputs Calculations'!C36</f>
        <v>-1</v>
      </c>
      <c r="E16" s="149">
        <f>'Outputs Calculations'!D36</f>
        <v>0</v>
      </c>
      <c r="F16" s="51">
        <f>'Outputs Calculations'!E36</f>
        <v>0</v>
      </c>
      <c r="G16" t="s">
        <v>296</v>
      </c>
      <c r="H16" s="167"/>
      <c r="I16" s="122"/>
      <c r="J16" s="65"/>
    </row>
    <row r="17" spans="1:11">
      <c r="C17" s="56" t="s">
        <v>172</v>
      </c>
      <c r="D17" s="149">
        <f>'Outputs Calculations'!C37</f>
        <v>-1</v>
      </c>
      <c r="E17" s="149">
        <f>'Outputs Calculations'!D37</f>
        <v>0</v>
      </c>
      <c r="F17" s="51">
        <f>'Outputs Calculations'!E37</f>
        <v>0</v>
      </c>
      <c r="G17" t="s">
        <v>296</v>
      </c>
      <c r="H17" s="166"/>
      <c r="I17" s="122"/>
      <c r="J17" s="65"/>
    </row>
    <row r="18" spans="1:11">
      <c r="D18"/>
      <c r="E18" s="26"/>
      <c r="H18" s="157"/>
      <c r="I18" s="122"/>
      <c r="J18" s="65"/>
    </row>
    <row r="19" spans="1:11">
      <c r="D19"/>
      <c r="E19" s="26"/>
      <c r="I19" s="122"/>
      <c r="J19" s="65"/>
    </row>
    <row r="20" spans="1:11" ht="18.5">
      <c r="C20" s="60" t="s">
        <v>174</v>
      </c>
      <c r="D20" s="61"/>
      <c r="E20" s="54"/>
      <c r="F20" s="53"/>
      <c r="I20" s="122"/>
      <c r="J20" s="65"/>
    </row>
    <row r="21" spans="1:11">
      <c r="D21"/>
      <c r="E21" s="26"/>
      <c r="G21" s="65"/>
      <c r="I21" s="122"/>
      <c r="J21" s="65"/>
    </row>
    <row r="22" spans="1:11">
      <c r="C22" s="50" t="s">
        <v>283</v>
      </c>
      <c r="D22" s="52"/>
      <c r="E22" s="62"/>
      <c r="F22" s="53"/>
      <c r="G22" s="65"/>
      <c r="I22" s="122"/>
      <c r="J22" s="65"/>
    </row>
    <row r="23" spans="1:11">
      <c r="C23" s="55"/>
      <c r="D23" s="57" t="s">
        <v>147</v>
      </c>
      <c r="E23" s="57" t="s">
        <v>176</v>
      </c>
      <c r="F23" s="57" t="s">
        <v>177</v>
      </c>
      <c r="G23" s="65"/>
      <c r="I23" s="122"/>
      <c r="J23" s="65"/>
    </row>
    <row r="24" spans="1:11">
      <c r="C24" s="56" t="s">
        <v>170</v>
      </c>
      <c r="D24" s="149">
        <f>'Outputs Calculations'!C44</f>
        <v>-1</v>
      </c>
      <c r="E24" s="149">
        <f>'Outputs Calculations'!D44</f>
        <v>0</v>
      </c>
      <c r="F24" s="51">
        <f>'Outputs Calculations'!E44</f>
        <v>0</v>
      </c>
      <c r="H24" s="122"/>
      <c r="I24" s="122"/>
      <c r="J24" s="65"/>
    </row>
    <row r="25" spans="1:11">
      <c r="C25" s="56" t="s">
        <v>171</v>
      </c>
      <c r="D25" s="149">
        <f>'Outputs Calculations'!C45</f>
        <v>-1</v>
      </c>
      <c r="E25" s="149">
        <f>'Outputs Calculations'!D45</f>
        <v>0</v>
      </c>
      <c r="F25" s="51">
        <f>'Outputs Calculations'!E45</f>
        <v>0</v>
      </c>
      <c r="H25" s="122"/>
      <c r="I25" s="122"/>
      <c r="J25" s="65"/>
    </row>
    <row r="26" spans="1:11">
      <c r="C26" s="56" t="s">
        <v>172</v>
      </c>
      <c r="D26" s="149">
        <f>'Outputs Calculations'!C46</f>
        <v>-1</v>
      </c>
      <c r="E26" s="149">
        <f>'Outputs Calculations'!D46</f>
        <v>0</v>
      </c>
      <c r="F26" s="51">
        <f>'Outputs Calculations'!E46</f>
        <v>0</v>
      </c>
      <c r="H26" s="122"/>
      <c r="I26" s="122"/>
      <c r="J26" s="65"/>
    </row>
    <row r="27" spans="1:11">
      <c r="D27"/>
      <c r="E27" t="s">
        <v>296</v>
      </c>
      <c r="I27" s="122"/>
      <c r="J27" s="65"/>
    </row>
    <row r="28" spans="1:11">
      <c r="A28" t="s">
        <v>296</v>
      </c>
      <c r="D28"/>
    </row>
    <row r="29" spans="1:11" ht="18.5">
      <c r="A29" t="s">
        <v>296</v>
      </c>
      <c r="C29" s="60" t="s">
        <v>305</v>
      </c>
      <c r="D29" s="61"/>
      <c r="E29" s="54"/>
      <c r="F29" s="53"/>
    </row>
    <row r="30" spans="1:11">
      <c r="A30" t="s">
        <v>296</v>
      </c>
      <c r="D30"/>
      <c r="E30" s="26"/>
    </row>
    <row r="31" spans="1:11">
      <c r="A31" t="s">
        <v>296</v>
      </c>
      <c r="C31" s="50" t="s">
        <v>283</v>
      </c>
      <c r="D31" s="52"/>
      <c r="E31" s="62"/>
      <c r="F31" s="53"/>
    </row>
    <row r="32" spans="1:11">
      <c r="A32" t="s">
        <v>296</v>
      </c>
      <c r="C32" s="55"/>
      <c r="D32" s="57" t="s">
        <v>147</v>
      </c>
      <c r="E32" s="57" t="s">
        <v>176</v>
      </c>
      <c r="F32" s="57" t="s">
        <v>177</v>
      </c>
      <c r="K32" t="s">
        <v>296</v>
      </c>
    </row>
    <row r="33" spans="1:11">
      <c r="A33" t="s">
        <v>296</v>
      </c>
      <c r="C33" s="56" t="s">
        <v>170</v>
      </c>
      <c r="D33" s="149">
        <f>'Outputs Calculations'!C53</f>
        <v>-1</v>
      </c>
      <c r="E33" s="149">
        <f>'Outputs Calculations'!D53</f>
        <v>0</v>
      </c>
      <c r="F33" s="51">
        <f>'Outputs Calculations'!E53</f>
        <v>0</v>
      </c>
      <c r="H33" s="157" t="s">
        <v>296</v>
      </c>
      <c r="K33" t="s">
        <v>296</v>
      </c>
    </row>
    <row r="34" spans="1:11">
      <c r="C34" s="56" t="s">
        <v>171</v>
      </c>
      <c r="D34" s="149">
        <f>'Outputs Calculations'!C54</f>
        <v>-1</v>
      </c>
      <c r="E34" s="149">
        <f>'Outputs Calculations'!D54</f>
        <v>0</v>
      </c>
      <c r="F34" s="51">
        <f>'Outputs Calculations'!E54</f>
        <v>0</v>
      </c>
      <c r="H34" s="157" t="s">
        <v>296</v>
      </c>
      <c r="K34" t="s">
        <v>296</v>
      </c>
    </row>
    <row r="35" spans="1:11">
      <c r="C35" s="56" t="s">
        <v>172</v>
      </c>
      <c r="D35" s="149">
        <f>'Outputs Calculations'!C55</f>
        <v>-1</v>
      </c>
      <c r="E35" s="149">
        <f>'Outputs Calculations'!D55</f>
        <v>0</v>
      </c>
      <c r="F35" s="51">
        <f>'Outputs Calculations'!E55</f>
        <v>0</v>
      </c>
      <c r="K35" t="s">
        <v>296</v>
      </c>
    </row>
  </sheetData>
  <conditionalFormatting sqref="D15:F17 D24:F26">
    <cfRule type="cellIs" dxfId="58" priority="6" operator="lessThan">
      <formula>0</formula>
    </cfRule>
  </conditionalFormatting>
  <conditionalFormatting sqref="D15:F17 D24:F26">
    <cfRule type="cellIs" dxfId="57" priority="5" operator="greaterThan">
      <formula>0</formula>
    </cfRule>
  </conditionalFormatting>
  <conditionalFormatting sqref="F9">
    <cfRule type="cellIs" dxfId="56" priority="3" operator="greaterThan">
      <formula>0</formula>
    </cfRule>
    <cfRule type="cellIs" dxfId="55" priority="4" operator="lessThan">
      <formula>0</formula>
    </cfRule>
  </conditionalFormatting>
  <conditionalFormatting sqref="D33:F35">
    <cfRule type="cellIs" dxfId="54" priority="2" operator="lessThan">
      <formula>0</formula>
    </cfRule>
  </conditionalFormatting>
  <conditionalFormatting sqref="D33:F35">
    <cfRule type="cellIs" dxfId="53"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3D8F-E18B-9F47-8758-15CE06A80A45}">
  <dimension ref="B2:V43"/>
  <sheetViews>
    <sheetView showGridLines="0" zoomScale="88" workbookViewId="0">
      <selection activeCell="N20" sqref="N20"/>
    </sheetView>
  </sheetViews>
  <sheetFormatPr defaultColWidth="10.6640625" defaultRowHeight="15.5"/>
  <sheetData>
    <row r="2" spans="2:15" ht="21">
      <c r="B2" s="158"/>
    </row>
    <row r="3" spans="2:15" ht="23.5">
      <c r="B3" s="159" t="s">
        <v>302</v>
      </c>
      <c r="C3" s="160"/>
      <c r="D3" s="160"/>
      <c r="E3" s="160"/>
      <c r="F3" s="160"/>
      <c r="G3" s="160"/>
      <c r="H3" s="160"/>
      <c r="I3" s="160"/>
      <c r="J3" s="160"/>
      <c r="K3" s="160"/>
      <c r="L3" s="161"/>
    </row>
    <row r="10" spans="2:15">
      <c r="K10" t="s">
        <v>296</v>
      </c>
    </row>
    <row r="11" spans="2:15">
      <c r="K11" t="s">
        <v>296</v>
      </c>
    </row>
    <row r="12" spans="2:15">
      <c r="K12" t="s">
        <v>296</v>
      </c>
    </row>
    <row r="13" spans="2:15">
      <c r="K13" t="s">
        <v>296</v>
      </c>
    </row>
    <row r="14" spans="2:15">
      <c r="O14" t="s">
        <v>296</v>
      </c>
    </row>
    <row r="17" spans="15:22">
      <c r="V17" t="s">
        <v>296</v>
      </c>
    </row>
    <row r="21" spans="15:22">
      <c r="O21" t="s">
        <v>296</v>
      </c>
    </row>
    <row r="22" spans="15:22">
      <c r="O22" t="s">
        <v>296</v>
      </c>
    </row>
    <row r="28" spans="15:22">
      <c r="O28" t="s">
        <v>296</v>
      </c>
    </row>
    <row r="30" spans="15:22">
      <c r="P30" t="s">
        <v>296</v>
      </c>
    </row>
    <row r="35" spans="13:16">
      <c r="P35" t="s">
        <v>296</v>
      </c>
    </row>
    <row r="36" spans="13:16">
      <c r="P36" t="s">
        <v>296</v>
      </c>
    </row>
    <row r="43" spans="13:16">
      <c r="M43" t="s">
        <v>296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C450-235D-E940-AEE7-8F79000DAEF5}">
  <dimension ref="B2:AA52"/>
  <sheetViews>
    <sheetView showGridLines="0" zoomScaleNormal="100" workbookViewId="0">
      <selection activeCell="G3" sqref="G3"/>
    </sheetView>
  </sheetViews>
  <sheetFormatPr defaultColWidth="10.6640625" defaultRowHeight="15.5"/>
  <cols>
    <col min="1" max="1" width="4.33203125" customWidth="1"/>
    <col min="2" max="2" width="33.6640625" customWidth="1"/>
    <col min="3" max="33" width="14" customWidth="1"/>
  </cols>
  <sheetData>
    <row r="2" spans="2:27" ht="18.5">
      <c r="B2" s="43" t="s">
        <v>156</v>
      </c>
      <c r="C2" s="46"/>
      <c r="F2" s="33"/>
      <c r="G2" s="33"/>
      <c r="H2" s="33"/>
      <c r="I2" s="33"/>
      <c r="J2" s="33"/>
      <c r="K2" s="33"/>
      <c r="L2" s="33"/>
      <c r="M2" s="33"/>
    </row>
    <row r="3" spans="2:27">
      <c r="F3" s="33"/>
      <c r="G3" s="33"/>
      <c r="H3" s="33"/>
      <c r="I3" s="33"/>
      <c r="J3" s="33"/>
      <c r="K3" s="33"/>
      <c r="L3" s="33"/>
      <c r="M3" s="33"/>
    </row>
    <row r="4" spans="2:27">
      <c r="B4" s="30" t="s">
        <v>149</v>
      </c>
      <c r="C4" s="34">
        <f>'Model Parameters &amp; Inputs'!C6</f>
        <v>43466</v>
      </c>
      <c r="E4" s="36" t="s">
        <v>304</v>
      </c>
      <c r="F4" s="36" t="s">
        <v>316</v>
      </c>
      <c r="H4" s="33"/>
      <c r="I4" s="33"/>
      <c r="J4" s="33"/>
      <c r="K4" s="33"/>
      <c r="L4" s="33"/>
      <c r="M4" s="33"/>
    </row>
    <row r="5" spans="2:27">
      <c r="B5" s="30" t="s">
        <v>148</v>
      </c>
      <c r="C5" s="140">
        <f>'Model Parameters &amp; Inputs'!C8</f>
        <v>0.1</v>
      </c>
      <c r="E5" s="139">
        <f>XNPV(C5,C24:AA24,C8:AA8)</f>
        <v>-1</v>
      </c>
      <c r="F5" s="168" t="e">
        <f>XIRR(C24:AA24,C8:AA8)</f>
        <v>#NUM!</v>
      </c>
      <c r="H5" s="33"/>
      <c r="I5" s="33"/>
      <c r="J5" s="33"/>
      <c r="K5" s="33"/>
      <c r="L5" s="33"/>
      <c r="M5" s="33"/>
    </row>
    <row r="6" spans="2:27">
      <c r="F6" s="33"/>
      <c r="G6" s="33"/>
      <c r="H6" s="33"/>
      <c r="I6" s="33"/>
      <c r="J6" s="33"/>
      <c r="K6" s="33"/>
      <c r="L6" s="33"/>
      <c r="M6" s="33"/>
    </row>
    <row r="7" spans="2:27">
      <c r="B7" s="30" t="s">
        <v>146</v>
      </c>
      <c r="C7" s="135">
        <v>1</v>
      </c>
      <c r="D7" s="135">
        <f>C7+1</f>
        <v>2</v>
      </c>
      <c r="E7" s="128">
        <f t="shared" ref="E7:AA7" si="0">D7+1</f>
        <v>3</v>
      </c>
      <c r="F7" s="128">
        <f t="shared" si="0"/>
        <v>4</v>
      </c>
      <c r="G7" s="128">
        <f t="shared" si="0"/>
        <v>5</v>
      </c>
      <c r="H7" s="128">
        <f t="shared" si="0"/>
        <v>6</v>
      </c>
      <c r="I7" s="128">
        <f t="shared" si="0"/>
        <v>7</v>
      </c>
      <c r="J7" s="128">
        <f t="shared" si="0"/>
        <v>8</v>
      </c>
      <c r="K7" s="128">
        <f t="shared" si="0"/>
        <v>9</v>
      </c>
      <c r="L7" s="128">
        <f t="shared" si="0"/>
        <v>10</v>
      </c>
      <c r="M7" s="128">
        <f t="shared" si="0"/>
        <v>11</v>
      </c>
      <c r="N7" s="128">
        <f t="shared" si="0"/>
        <v>12</v>
      </c>
      <c r="O7" s="128">
        <f t="shared" si="0"/>
        <v>13</v>
      </c>
      <c r="P7" s="128">
        <f t="shared" si="0"/>
        <v>14</v>
      </c>
      <c r="Q7" s="128">
        <f t="shared" si="0"/>
        <v>15</v>
      </c>
      <c r="R7" s="128">
        <f t="shared" si="0"/>
        <v>16</v>
      </c>
      <c r="S7" s="128">
        <f t="shared" si="0"/>
        <v>17</v>
      </c>
      <c r="T7" s="128">
        <f t="shared" si="0"/>
        <v>18</v>
      </c>
      <c r="U7" s="128">
        <f t="shared" si="0"/>
        <v>19</v>
      </c>
      <c r="V7" s="128">
        <f t="shared" si="0"/>
        <v>20</v>
      </c>
      <c r="W7" s="128">
        <f t="shared" si="0"/>
        <v>21</v>
      </c>
      <c r="X7" s="128">
        <f t="shared" si="0"/>
        <v>22</v>
      </c>
      <c r="Y7" s="128">
        <f t="shared" si="0"/>
        <v>23</v>
      </c>
      <c r="Z7" s="128">
        <f t="shared" si="0"/>
        <v>24</v>
      </c>
      <c r="AA7" s="128">
        <f t="shared" si="0"/>
        <v>25</v>
      </c>
    </row>
    <row r="8" spans="2:27">
      <c r="B8" s="28" t="s">
        <v>151</v>
      </c>
      <c r="C8" s="34">
        <f>'Model Parameters &amp; Inputs'!D12</f>
        <v>43466</v>
      </c>
      <c r="D8" s="34">
        <f>'Model Parameters &amp; Inputs'!E12</f>
        <v>43831</v>
      </c>
      <c r="E8" s="34">
        <f>'Model Parameters &amp; Inputs'!F12</f>
        <v>44197</v>
      </c>
      <c r="F8" s="34">
        <f>'Model Parameters &amp; Inputs'!G12</f>
        <v>44562</v>
      </c>
      <c r="G8" s="34">
        <f>'Model Parameters &amp; Inputs'!H12</f>
        <v>44927</v>
      </c>
      <c r="H8" s="34">
        <f>'Model Parameters &amp; Inputs'!I12</f>
        <v>45292</v>
      </c>
      <c r="I8" s="34">
        <f>'Model Parameters &amp; Inputs'!J12</f>
        <v>45658</v>
      </c>
      <c r="J8" s="34">
        <f>'Model Parameters &amp; Inputs'!K12</f>
        <v>46023</v>
      </c>
      <c r="K8" s="34">
        <f>'Model Parameters &amp; Inputs'!L12</f>
        <v>46388</v>
      </c>
      <c r="L8" s="34">
        <f>'Model Parameters &amp; Inputs'!M12</f>
        <v>46753</v>
      </c>
      <c r="M8" s="34">
        <f>'Model Parameters &amp; Inputs'!N12</f>
        <v>47119</v>
      </c>
      <c r="N8" s="34">
        <f>'Model Parameters &amp; Inputs'!O12</f>
        <v>47484</v>
      </c>
      <c r="O8" s="34">
        <f>'Model Parameters &amp; Inputs'!P12</f>
        <v>47849</v>
      </c>
      <c r="P8" s="34">
        <f>'Model Parameters &amp; Inputs'!Q12</f>
        <v>48214</v>
      </c>
      <c r="Q8" s="34">
        <f>'Model Parameters &amp; Inputs'!R12</f>
        <v>48580</v>
      </c>
      <c r="R8" s="34">
        <f>'Model Parameters &amp; Inputs'!S12</f>
        <v>48945</v>
      </c>
      <c r="S8" s="34">
        <f>'Model Parameters &amp; Inputs'!T12</f>
        <v>49310</v>
      </c>
      <c r="T8" s="34">
        <f>'Model Parameters &amp; Inputs'!U12</f>
        <v>49675</v>
      </c>
      <c r="U8" s="34">
        <f>'Model Parameters &amp; Inputs'!V12</f>
        <v>50041</v>
      </c>
      <c r="V8" s="34">
        <f>'Model Parameters &amp; Inputs'!W12</f>
        <v>50406</v>
      </c>
      <c r="W8" s="34">
        <f>'Model Parameters &amp; Inputs'!X12</f>
        <v>50771</v>
      </c>
      <c r="X8" s="34">
        <f>'Model Parameters &amp; Inputs'!Y12</f>
        <v>51136</v>
      </c>
      <c r="Y8" s="34">
        <f>'Model Parameters &amp; Inputs'!Z12</f>
        <v>51502</v>
      </c>
      <c r="Z8" s="34">
        <f>'Model Parameters &amp; Inputs'!AA12</f>
        <v>51867</v>
      </c>
      <c r="AA8" s="34">
        <f>'Model Parameters &amp; Inputs'!AB12</f>
        <v>52232</v>
      </c>
    </row>
    <row r="9" spans="2:27">
      <c r="B9" s="28" t="s">
        <v>145</v>
      </c>
      <c r="C9" s="35"/>
      <c r="D9" s="35">
        <f>D8-C8</f>
        <v>365</v>
      </c>
      <c r="E9" s="35">
        <f t="shared" ref="E9:AA9" si="1">E8-D8</f>
        <v>366</v>
      </c>
      <c r="F9" s="35">
        <f t="shared" si="1"/>
        <v>365</v>
      </c>
      <c r="G9" s="35">
        <f t="shared" si="1"/>
        <v>365</v>
      </c>
      <c r="H9" s="35">
        <f t="shared" si="1"/>
        <v>365</v>
      </c>
      <c r="I9" s="35">
        <f t="shared" si="1"/>
        <v>366</v>
      </c>
      <c r="J9" s="35">
        <f t="shared" si="1"/>
        <v>365</v>
      </c>
      <c r="K9" s="35">
        <f t="shared" si="1"/>
        <v>365</v>
      </c>
      <c r="L9" s="35">
        <f t="shared" si="1"/>
        <v>365</v>
      </c>
      <c r="M9" s="35">
        <f t="shared" si="1"/>
        <v>366</v>
      </c>
      <c r="N9" s="35">
        <f t="shared" si="1"/>
        <v>365</v>
      </c>
      <c r="O9" s="35">
        <f t="shared" si="1"/>
        <v>365</v>
      </c>
      <c r="P9" s="35">
        <f t="shared" si="1"/>
        <v>365</v>
      </c>
      <c r="Q9" s="35">
        <f t="shared" si="1"/>
        <v>366</v>
      </c>
      <c r="R9" s="35">
        <f t="shared" si="1"/>
        <v>365</v>
      </c>
      <c r="S9" s="35">
        <f t="shared" si="1"/>
        <v>365</v>
      </c>
      <c r="T9" s="35">
        <f t="shared" si="1"/>
        <v>365</v>
      </c>
      <c r="U9" s="35">
        <f t="shared" si="1"/>
        <v>366</v>
      </c>
      <c r="V9" s="35">
        <f t="shared" si="1"/>
        <v>365</v>
      </c>
      <c r="W9" s="35">
        <f t="shared" si="1"/>
        <v>365</v>
      </c>
      <c r="X9" s="35">
        <f t="shared" si="1"/>
        <v>365</v>
      </c>
      <c r="Y9" s="35">
        <f t="shared" si="1"/>
        <v>366</v>
      </c>
      <c r="Z9" s="35">
        <f t="shared" si="1"/>
        <v>365</v>
      </c>
      <c r="AA9" s="35">
        <f t="shared" si="1"/>
        <v>365</v>
      </c>
    </row>
    <row r="11" spans="2:27">
      <c r="B11" s="30" t="s">
        <v>288</v>
      </c>
      <c r="C11" s="135">
        <f>C7</f>
        <v>1</v>
      </c>
      <c r="D11" s="135">
        <f t="shared" ref="D11:AA11" si="2">D7</f>
        <v>2</v>
      </c>
      <c r="E11" s="135">
        <f t="shared" si="2"/>
        <v>3</v>
      </c>
      <c r="F11" s="135">
        <f t="shared" si="2"/>
        <v>4</v>
      </c>
      <c r="G11" s="135">
        <f t="shared" si="2"/>
        <v>5</v>
      </c>
      <c r="H11" s="135">
        <f t="shared" si="2"/>
        <v>6</v>
      </c>
      <c r="I11" s="135">
        <f t="shared" si="2"/>
        <v>7</v>
      </c>
      <c r="J11" s="135">
        <f t="shared" si="2"/>
        <v>8</v>
      </c>
      <c r="K11" s="135">
        <f t="shared" si="2"/>
        <v>9</v>
      </c>
      <c r="L11" s="135">
        <f t="shared" si="2"/>
        <v>10</v>
      </c>
      <c r="M11" s="135">
        <f t="shared" si="2"/>
        <v>11</v>
      </c>
      <c r="N11" s="135">
        <f t="shared" si="2"/>
        <v>12</v>
      </c>
      <c r="O11" s="135">
        <f t="shared" si="2"/>
        <v>13</v>
      </c>
      <c r="P11" s="135">
        <f t="shared" si="2"/>
        <v>14</v>
      </c>
      <c r="Q11" s="135">
        <f t="shared" si="2"/>
        <v>15</v>
      </c>
      <c r="R11" s="135">
        <f t="shared" si="2"/>
        <v>16</v>
      </c>
      <c r="S11" s="135">
        <f t="shared" si="2"/>
        <v>17</v>
      </c>
      <c r="T11" s="135">
        <f t="shared" si="2"/>
        <v>18</v>
      </c>
      <c r="U11" s="135">
        <f t="shared" si="2"/>
        <v>19</v>
      </c>
      <c r="V11" s="135">
        <f t="shared" si="2"/>
        <v>20</v>
      </c>
      <c r="W11" s="135">
        <f t="shared" si="2"/>
        <v>21</v>
      </c>
      <c r="X11" s="135">
        <f t="shared" si="2"/>
        <v>22</v>
      </c>
      <c r="Y11" s="135">
        <f t="shared" si="2"/>
        <v>23</v>
      </c>
      <c r="Z11" s="135">
        <f t="shared" si="2"/>
        <v>24</v>
      </c>
      <c r="AA11" s="135">
        <f t="shared" si="2"/>
        <v>25</v>
      </c>
    </row>
    <row r="12" spans="2:27">
      <c r="B12" s="28" t="s">
        <v>289</v>
      </c>
      <c r="C12" s="34">
        <f>C8</f>
        <v>43466</v>
      </c>
      <c r="D12" s="34">
        <f t="shared" ref="D12:AA12" si="3">D8</f>
        <v>43831</v>
      </c>
      <c r="E12" s="34">
        <f t="shared" si="3"/>
        <v>44197</v>
      </c>
      <c r="F12" s="34">
        <f t="shared" si="3"/>
        <v>44562</v>
      </c>
      <c r="G12" s="34">
        <f t="shared" si="3"/>
        <v>44927</v>
      </c>
      <c r="H12" s="34">
        <f t="shared" si="3"/>
        <v>45292</v>
      </c>
      <c r="I12" s="34">
        <f t="shared" si="3"/>
        <v>45658</v>
      </c>
      <c r="J12" s="34">
        <f t="shared" si="3"/>
        <v>46023</v>
      </c>
      <c r="K12" s="34">
        <f t="shared" si="3"/>
        <v>46388</v>
      </c>
      <c r="L12" s="34">
        <f t="shared" si="3"/>
        <v>46753</v>
      </c>
      <c r="M12" s="34">
        <f t="shared" si="3"/>
        <v>47119</v>
      </c>
      <c r="N12" s="34">
        <f t="shared" si="3"/>
        <v>47484</v>
      </c>
      <c r="O12" s="34">
        <f t="shared" si="3"/>
        <v>47849</v>
      </c>
      <c r="P12" s="34">
        <f t="shared" si="3"/>
        <v>48214</v>
      </c>
      <c r="Q12" s="34">
        <f t="shared" si="3"/>
        <v>48580</v>
      </c>
      <c r="R12" s="34">
        <f t="shared" si="3"/>
        <v>48945</v>
      </c>
      <c r="S12" s="34">
        <f t="shared" si="3"/>
        <v>49310</v>
      </c>
      <c r="T12" s="34">
        <f t="shared" si="3"/>
        <v>49675</v>
      </c>
      <c r="U12" s="34">
        <f t="shared" si="3"/>
        <v>50041</v>
      </c>
      <c r="V12" s="34">
        <f t="shared" si="3"/>
        <v>50406</v>
      </c>
      <c r="W12" s="34">
        <f t="shared" si="3"/>
        <v>50771</v>
      </c>
      <c r="X12" s="34">
        <f t="shared" si="3"/>
        <v>51136</v>
      </c>
      <c r="Y12" s="34">
        <f t="shared" si="3"/>
        <v>51502</v>
      </c>
      <c r="Z12" s="34">
        <f t="shared" si="3"/>
        <v>51867</v>
      </c>
      <c r="AA12" s="34">
        <f t="shared" si="3"/>
        <v>52232</v>
      </c>
    </row>
    <row r="13" spans="2:27">
      <c r="B13" s="28" t="s">
        <v>284</v>
      </c>
      <c r="C13" s="137">
        <f>'Model Parameters &amp; Inputs'!D13</f>
        <v>1</v>
      </c>
      <c r="D13" s="137">
        <f>'Model Parameters &amp; Inputs'!E13</f>
        <v>0</v>
      </c>
      <c r="E13" s="137">
        <f>'Model Parameters &amp; Inputs'!F13</f>
        <v>0</v>
      </c>
      <c r="F13" s="137">
        <f>'Model Parameters &amp; Inputs'!G13</f>
        <v>0</v>
      </c>
      <c r="G13" s="137">
        <f>'Model Parameters &amp; Inputs'!H13</f>
        <v>0</v>
      </c>
      <c r="H13" s="137">
        <f>'Model Parameters &amp; Inputs'!I13</f>
        <v>0</v>
      </c>
      <c r="I13" s="137">
        <f>'Model Parameters &amp; Inputs'!J13</f>
        <v>0</v>
      </c>
      <c r="J13" s="137">
        <f>'Model Parameters &amp; Inputs'!K13</f>
        <v>0</v>
      </c>
      <c r="K13" s="137">
        <f>'Model Parameters &amp; Inputs'!L13</f>
        <v>0</v>
      </c>
      <c r="L13" s="137">
        <f>'Model Parameters &amp; Inputs'!M13</f>
        <v>0</v>
      </c>
      <c r="M13" s="137">
        <f>'Model Parameters &amp; Inputs'!N13</f>
        <v>0</v>
      </c>
      <c r="N13" s="137">
        <f>'Model Parameters &amp; Inputs'!O13</f>
        <v>0</v>
      </c>
      <c r="O13" s="137">
        <f>'Model Parameters &amp; Inputs'!P13</f>
        <v>0</v>
      </c>
      <c r="P13" s="137">
        <f>'Model Parameters &amp; Inputs'!Q13</f>
        <v>0</v>
      </c>
      <c r="Q13" s="137">
        <f>'Model Parameters &amp; Inputs'!R13</f>
        <v>0</v>
      </c>
      <c r="R13" s="137">
        <f>'Model Parameters &amp; Inputs'!S13</f>
        <v>0</v>
      </c>
      <c r="S13" s="137">
        <f>'Model Parameters &amp; Inputs'!T13</f>
        <v>0</v>
      </c>
      <c r="T13" s="137">
        <f>'Model Parameters &amp; Inputs'!U13</f>
        <v>0</v>
      </c>
      <c r="U13" s="137">
        <f>'Model Parameters &amp; Inputs'!V13</f>
        <v>0</v>
      </c>
      <c r="V13" s="137">
        <f>'Model Parameters &amp; Inputs'!W13</f>
        <v>0</v>
      </c>
      <c r="W13" s="137">
        <f>'Model Parameters &amp; Inputs'!X13</f>
        <v>0</v>
      </c>
      <c r="X13" s="137">
        <f>'Model Parameters &amp; Inputs'!Y13</f>
        <v>0</v>
      </c>
      <c r="Y13" s="137">
        <f>'Model Parameters &amp; Inputs'!Z13</f>
        <v>0</v>
      </c>
      <c r="Z13" s="137">
        <f>'Model Parameters &amp; Inputs'!AA13</f>
        <v>0</v>
      </c>
      <c r="AA13" s="137">
        <f>'Model Parameters &amp; Inputs'!AB13</f>
        <v>0</v>
      </c>
    </row>
    <row r="15" spans="2:27">
      <c r="B15" s="30" t="s">
        <v>290</v>
      </c>
      <c r="C15" s="135">
        <f>C7</f>
        <v>1</v>
      </c>
      <c r="D15" s="135">
        <f t="shared" ref="D15:AA15" si="4">D7</f>
        <v>2</v>
      </c>
      <c r="E15" s="135">
        <f t="shared" si="4"/>
        <v>3</v>
      </c>
      <c r="F15" s="135">
        <f t="shared" si="4"/>
        <v>4</v>
      </c>
      <c r="G15" s="135">
        <f t="shared" si="4"/>
        <v>5</v>
      </c>
      <c r="H15" s="135">
        <f t="shared" si="4"/>
        <v>6</v>
      </c>
      <c r="I15" s="135">
        <f t="shared" si="4"/>
        <v>7</v>
      </c>
      <c r="J15" s="135">
        <f t="shared" si="4"/>
        <v>8</v>
      </c>
      <c r="K15" s="135">
        <f t="shared" si="4"/>
        <v>9</v>
      </c>
      <c r="L15" s="135">
        <f t="shared" si="4"/>
        <v>10</v>
      </c>
      <c r="M15" s="135">
        <f t="shared" si="4"/>
        <v>11</v>
      </c>
      <c r="N15" s="135">
        <f t="shared" si="4"/>
        <v>12</v>
      </c>
      <c r="O15" s="135">
        <f t="shared" si="4"/>
        <v>13</v>
      </c>
      <c r="P15" s="135">
        <f t="shared" si="4"/>
        <v>14</v>
      </c>
      <c r="Q15" s="135">
        <f t="shared" si="4"/>
        <v>15</v>
      </c>
      <c r="R15" s="135">
        <f t="shared" si="4"/>
        <v>16</v>
      </c>
      <c r="S15" s="135">
        <f t="shared" si="4"/>
        <v>17</v>
      </c>
      <c r="T15" s="135">
        <f t="shared" si="4"/>
        <v>18</v>
      </c>
      <c r="U15" s="135">
        <f t="shared" si="4"/>
        <v>19</v>
      </c>
      <c r="V15" s="135">
        <f t="shared" si="4"/>
        <v>20</v>
      </c>
      <c r="W15" s="135">
        <f t="shared" si="4"/>
        <v>21</v>
      </c>
      <c r="X15" s="135">
        <f t="shared" si="4"/>
        <v>22</v>
      </c>
      <c r="Y15" s="135">
        <f t="shared" si="4"/>
        <v>23</v>
      </c>
      <c r="Z15" s="135">
        <f t="shared" si="4"/>
        <v>24</v>
      </c>
      <c r="AA15" s="135">
        <f t="shared" si="4"/>
        <v>25</v>
      </c>
    </row>
    <row r="16" spans="2:27">
      <c r="B16" s="28" t="s">
        <v>289</v>
      </c>
      <c r="C16" s="34">
        <f>'Model Parameters &amp; Inputs'!D12</f>
        <v>43466</v>
      </c>
      <c r="D16" s="34">
        <f>'Model Parameters &amp; Inputs'!E12</f>
        <v>43831</v>
      </c>
      <c r="E16" s="34">
        <f>'Model Parameters &amp; Inputs'!F12</f>
        <v>44197</v>
      </c>
      <c r="F16" s="34">
        <f>'Model Parameters &amp; Inputs'!G12</f>
        <v>44562</v>
      </c>
      <c r="G16" s="34">
        <f>'Model Parameters &amp; Inputs'!H12</f>
        <v>44927</v>
      </c>
      <c r="H16" s="34">
        <f>'Model Parameters &amp; Inputs'!I12</f>
        <v>45292</v>
      </c>
      <c r="I16" s="34">
        <f>'Model Parameters &amp; Inputs'!J12</f>
        <v>45658</v>
      </c>
      <c r="J16" s="34">
        <f>'Model Parameters &amp; Inputs'!K12</f>
        <v>46023</v>
      </c>
      <c r="K16" s="34">
        <f>'Model Parameters &amp; Inputs'!L12</f>
        <v>46388</v>
      </c>
      <c r="L16" s="34">
        <f>'Model Parameters &amp; Inputs'!M12</f>
        <v>46753</v>
      </c>
      <c r="M16" s="34">
        <f>'Model Parameters &amp; Inputs'!N12</f>
        <v>47119</v>
      </c>
      <c r="N16" s="34">
        <f>'Model Parameters &amp; Inputs'!O12</f>
        <v>47484</v>
      </c>
      <c r="O16" s="34">
        <f>'Model Parameters &amp; Inputs'!P12</f>
        <v>47849</v>
      </c>
      <c r="P16" s="34">
        <f>'Model Parameters &amp; Inputs'!Q12</f>
        <v>48214</v>
      </c>
      <c r="Q16" s="34">
        <f>'Model Parameters &amp; Inputs'!R12</f>
        <v>48580</v>
      </c>
      <c r="R16" s="34">
        <f>'Model Parameters &amp; Inputs'!S12</f>
        <v>48945</v>
      </c>
      <c r="S16" s="34">
        <f>'Model Parameters &amp; Inputs'!T12</f>
        <v>49310</v>
      </c>
      <c r="T16" s="34">
        <f>'Model Parameters &amp; Inputs'!U12</f>
        <v>49675</v>
      </c>
      <c r="U16" s="34">
        <f>'Model Parameters &amp; Inputs'!V12</f>
        <v>50041</v>
      </c>
      <c r="V16" s="34">
        <f>'Model Parameters &amp; Inputs'!W12</f>
        <v>50406</v>
      </c>
      <c r="W16" s="34">
        <f>'Model Parameters &amp; Inputs'!X12</f>
        <v>50771</v>
      </c>
      <c r="X16" s="34">
        <f>'Model Parameters &amp; Inputs'!Y12</f>
        <v>51136</v>
      </c>
      <c r="Y16" s="34">
        <f>'Model Parameters &amp; Inputs'!Z12</f>
        <v>51502</v>
      </c>
      <c r="Z16" s="34">
        <f>'Model Parameters &amp; Inputs'!AA12</f>
        <v>51867</v>
      </c>
      <c r="AA16" s="34">
        <f>'Model Parameters &amp; Inputs'!AB12</f>
        <v>52232</v>
      </c>
    </row>
    <row r="17" spans="2:27">
      <c r="B17" s="28" t="s">
        <v>285</v>
      </c>
      <c r="C17" s="136">
        <f>'Model Parameters &amp; Inputs'!D14</f>
        <v>1</v>
      </c>
      <c r="D17" s="136">
        <f>'Model Parameters &amp; Inputs'!E14</f>
        <v>0</v>
      </c>
      <c r="E17" s="136">
        <f>'Model Parameters &amp; Inputs'!F14</f>
        <v>0</v>
      </c>
      <c r="F17" s="136">
        <f>'Model Parameters &amp; Inputs'!G14</f>
        <v>0</v>
      </c>
      <c r="G17" s="136">
        <f>'Model Parameters &amp; Inputs'!H14</f>
        <v>0</v>
      </c>
      <c r="H17" s="136">
        <f>'Model Parameters &amp; Inputs'!I14</f>
        <v>0</v>
      </c>
      <c r="I17" s="136">
        <f>'Model Parameters &amp; Inputs'!J14</f>
        <v>0</v>
      </c>
      <c r="J17" s="136">
        <f>'Model Parameters &amp; Inputs'!K14</f>
        <v>0</v>
      </c>
      <c r="K17" s="136">
        <f>'Model Parameters &amp; Inputs'!L14</f>
        <v>0</v>
      </c>
      <c r="L17" s="136">
        <f>'Model Parameters &amp; Inputs'!M14</f>
        <v>0</v>
      </c>
      <c r="M17" s="136">
        <f>'Model Parameters &amp; Inputs'!N14</f>
        <v>0</v>
      </c>
      <c r="N17" s="136">
        <f>'Model Parameters &amp; Inputs'!O14</f>
        <v>0</v>
      </c>
      <c r="O17" s="136">
        <f>'Model Parameters &amp; Inputs'!P14</f>
        <v>0</v>
      </c>
      <c r="P17" s="136">
        <f>'Model Parameters &amp; Inputs'!Q14</f>
        <v>0</v>
      </c>
      <c r="Q17" s="136">
        <f>'Model Parameters &amp; Inputs'!R14</f>
        <v>0</v>
      </c>
      <c r="R17" s="136">
        <f>'Model Parameters &amp; Inputs'!S14</f>
        <v>0</v>
      </c>
      <c r="S17" s="136">
        <f>'Model Parameters &amp; Inputs'!T14</f>
        <v>0</v>
      </c>
      <c r="T17" s="136">
        <f>'Model Parameters &amp; Inputs'!U14</f>
        <v>0</v>
      </c>
      <c r="U17" s="136">
        <f>'Model Parameters &amp; Inputs'!V14</f>
        <v>0</v>
      </c>
      <c r="V17" s="136">
        <f>'Model Parameters &amp; Inputs'!W14</f>
        <v>0</v>
      </c>
      <c r="W17" s="136">
        <f>'Model Parameters &amp; Inputs'!X14</f>
        <v>0</v>
      </c>
      <c r="X17" s="136">
        <f>'Model Parameters &amp; Inputs'!Y14</f>
        <v>0</v>
      </c>
      <c r="Y17" s="136">
        <f>'Model Parameters &amp; Inputs'!Z14</f>
        <v>0</v>
      </c>
      <c r="Z17" s="136">
        <f>'Model Parameters &amp; Inputs'!AA14</f>
        <v>0</v>
      </c>
      <c r="AA17" s="136">
        <f>'Model Parameters &amp; Inputs'!AB14</f>
        <v>0</v>
      </c>
    </row>
    <row r="18" spans="2:27">
      <c r="B18" s="28" t="s">
        <v>286</v>
      </c>
      <c r="C18" s="136">
        <f>'Model Parameters &amp; Inputs'!D15</f>
        <v>1</v>
      </c>
      <c r="D18" s="136">
        <f>'Model Parameters &amp; Inputs'!E15</f>
        <v>0</v>
      </c>
      <c r="E18" s="136">
        <f>'Model Parameters &amp; Inputs'!F15</f>
        <v>0</v>
      </c>
      <c r="F18" s="136">
        <f>'Model Parameters &amp; Inputs'!G15</f>
        <v>0</v>
      </c>
      <c r="G18" s="136">
        <f>'Model Parameters &amp; Inputs'!H15</f>
        <v>0</v>
      </c>
      <c r="H18" s="136">
        <f>'Model Parameters &amp; Inputs'!I15</f>
        <v>0</v>
      </c>
      <c r="I18" s="136">
        <f>'Model Parameters &amp; Inputs'!J15</f>
        <v>0</v>
      </c>
      <c r="J18" s="136">
        <f>'Model Parameters &amp; Inputs'!K15</f>
        <v>0</v>
      </c>
      <c r="K18" s="136">
        <f>'Model Parameters &amp; Inputs'!L15</f>
        <v>0</v>
      </c>
      <c r="L18" s="136">
        <f>'Model Parameters &amp; Inputs'!M15</f>
        <v>0</v>
      </c>
      <c r="M18" s="136">
        <f>'Model Parameters &amp; Inputs'!N15</f>
        <v>0</v>
      </c>
      <c r="N18" s="136">
        <f>'Model Parameters &amp; Inputs'!O15</f>
        <v>0</v>
      </c>
      <c r="O18" s="136">
        <f>'Model Parameters &amp; Inputs'!P15</f>
        <v>0</v>
      </c>
      <c r="P18" s="136">
        <f>'Model Parameters &amp; Inputs'!Q15</f>
        <v>0</v>
      </c>
      <c r="Q18" s="136">
        <f>'Model Parameters &amp; Inputs'!R15</f>
        <v>0</v>
      </c>
      <c r="R18" s="136">
        <f>'Model Parameters &amp; Inputs'!S15</f>
        <v>0</v>
      </c>
      <c r="S18" s="136">
        <f>'Model Parameters &amp; Inputs'!T15</f>
        <v>0</v>
      </c>
      <c r="T18" s="136">
        <f>'Model Parameters &amp; Inputs'!U15</f>
        <v>0</v>
      </c>
      <c r="U18" s="136">
        <f>'Model Parameters &amp; Inputs'!V15</f>
        <v>0</v>
      </c>
      <c r="V18" s="136">
        <f>'Model Parameters &amp; Inputs'!W15</f>
        <v>0</v>
      </c>
      <c r="W18" s="136">
        <f>'Model Parameters &amp; Inputs'!X15</f>
        <v>0</v>
      </c>
      <c r="X18" s="136">
        <f>'Model Parameters &amp; Inputs'!Y15</f>
        <v>0</v>
      </c>
      <c r="Y18" s="136">
        <f>'Model Parameters &amp; Inputs'!Z15</f>
        <v>0</v>
      </c>
      <c r="Z18" s="136">
        <f>'Model Parameters &amp; Inputs'!AA15</f>
        <v>0</v>
      </c>
      <c r="AA18" s="136">
        <f>'Model Parameters &amp; Inputs'!AB15</f>
        <v>0</v>
      </c>
    </row>
    <row r="19" spans="2:27">
      <c r="B19" s="28" t="s">
        <v>291</v>
      </c>
      <c r="C19" s="136">
        <f>SUM(C17:C18)</f>
        <v>2</v>
      </c>
      <c r="D19" s="136">
        <f t="shared" ref="D19:AA19" si="5">SUM(D17:D18)</f>
        <v>0</v>
      </c>
      <c r="E19" s="136">
        <f t="shared" si="5"/>
        <v>0</v>
      </c>
      <c r="F19" s="136">
        <f t="shared" si="5"/>
        <v>0</v>
      </c>
      <c r="G19" s="136">
        <f t="shared" si="5"/>
        <v>0</v>
      </c>
      <c r="H19" s="136">
        <f t="shared" si="5"/>
        <v>0</v>
      </c>
      <c r="I19" s="136">
        <f t="shared" si="5"/>
        <v>0</v>
      </c>
      <c r="J19" s="136">
        <f t="shared" si="5"/>
        <v>0</v>
      </c>
      <c r="K19" s="136">
        <f t="shared" si="5"/>
        <v>0</v>
      </c>
      <c r="L19" s="136">
        <f t="shared" si="5"/>
        <v>0</v>
      </c>
      <c r="M19" s="136">
        <f t="shared" si="5"/>
        <v>0</v>
      </c>
      <c r="N19" s="136">
        <f t="shared" si="5"/>
        <v>0</v>
      </c>
      <c r="O19" s="136">
        <f t="shared" si="5"/>
        <v>0</v>
      </c>
      <c r="P19" s="136">
        <f t="shared" si="5"/>
        <v>0</v>
      </c>
      <c r="Q19" s="136">
        <f t="shared" si="5"/>
        <v>0</v>
      </c>
      <c r="R19" s="136">
        <f t="shared" si="5"/>
        <v>0</v>
      </c>
      <c r="S19" s="136">
        <f t="shared" si="5"/>
        <v>0</v>
      </c>
      <c r="T19" s="136">
        <f t="shared" si="5"/>
        <v>0</v>
      </c>
      <c r="U19" s="136">
        <f t="shared" si="5"/>
        <v>0</v>
      </c>
      <c r="V19" s="136">
        <f t="shared" si="5"/>
        <v>0</v>
      </c>
      <c r="W19" s="136">
        <f t="shared" si="5"/>
        <v>0</v>
      </c>
      <c r="X19" s="136">
        <f t="shared" si="5"/>
        <v>0</v>
      </c>
      <c r="Y19" s="136">
        <f t="shared" si="5"/>
        <v>0</v>
      </c>
      <c r="Z19" s="136">
        <f t="shared" si="5"/>
        <v>0</v>
      </c>
      <c r="AA19" s="136">
        <f t="shared" si="5"/>
        <v>0</v>
      </c>
    </row>
    <row r="21" spans="2:27">
      <c r="B21" s="30" t="s">
        <v>150</v>
      </c>
      <c r="C21" s="29">
        <f t="shared" ref="C21:AA21" si="6">C7</f>
        <v>1</v>
      </c>
      <c r="D21" s="29">
        <f t="shared" si="6"/>
        <v>2</v>
      </c>
      <c r="E21" s="29">
        <f t="shared" si="6"/>
        <v>3</v>
      </c>
      <c r="F21" s="29">
        <f t="shared" si="6"/>
        <v>4</v>
      </c>
      <c r="G21" s="29">
        <f t="shared" si="6"/>
        <v>5</v>
      </c>
      <c r="H21" s="29">
        <f t="shared" si="6"/>
        <v>6</v>
      </c>
      <c r="I21" s="29">
        <f t="shared" si="6"/>
        <v>7</v>
      </c>
      <c r="J21" s="29">
        <f t="shared" si="6"/>
        <v>8</v>
      </c>
      <c r="K21" s="29">
        <f t="shared" si="6"/>
        <v>9</v>
      </c>
      <c r="L21" s="29">
        <f t="shared" si="6"/>
        <v>10</v>
      </c>
      <c r="M21" s="29">
        <f t="shared" si="6"/>
        <v>11</v>
      </c>
      <c r="N21" s="29">
        <f t="shared" si="6"/>
        <v>12</v>
      </c>
      <c r="O21" s="29">
        <f t="shared" si="6"/>
        <v>13</v>
      </c>
      <c r="P21" s="29">
        <f t="shared" si="6"/>
        <v>14</v>
      </c>
      <c r="Q21" s="29">
        <f t="shared" si="6"/>
        <v>15</v>
      </c>
      <c r="R21" s="29">
        <f t="shared" si="6"/>
        <v>16</v>
      </c>
      <c r="S21" s="29">
        <f t="shared" si="6"/>
        <v>17</v>
      </c>
      <c r="T21" s="29">
        <f t="shared" si="6"/>
        <v>18</v>
      </c>
      <c r="U21" s="29">
        <f t="shared" si="6"/>
        <v>19</v>
      </c>
      <c r="V21" s="29">
        <f t="shared" si="6"/>
        <v>20</v>
      </c>
      <c r="W21" s="29">
        <f t="shared" si="6"/>
        <v>21</v>
      </c>
      <c r="X21" s="29">
        <f t="shared" si="6"/>
        <v>22</v>
      </c>
      <c r="Y21" s="29">
        <f t="shared" si="6"/>
        <v>23</v>
      </c>
      <c r="Z21" s="29">
        <f t="shared" si="6"/>
        <v>24</v>
      </c>
      <c r="AA21" s="29">
        <f t="shared" si="6"/>
        <v>25</v>
      </c>
    </row>
    <row r="22" spans="2:27">
      <c r="B22" s="28" t="s">
        <v>284</v>
      </c>
      <c r="C22" s="138">
        <f>C13</f>
        <v>1</v>
      </c>
      <c r="D22" s="138">
        <f t="shared" ref="D22:AA22" si="7">D13</f>
        <v>0</v>
      </c>
      <c r="E22" s="138">
        <f t="shared" si="7"/>
        <v>0</v>
      </c>
      <c r="F22" s="138">
        <f t="shared" si="7"/>
        <v>0</v>
      </c>
      <c r="G22" s="138">
        <f t="shared" si="7"/>
        <v>0</v>
      </c>
      <c r="H22" s="138">
        <f t="shared" si="7"/>
        <v>0</v>
      </c>
      <c r="I22" s="138">
        <f t="shared" si="7"/>
        <v>0</v>
      </c>
      <c r="J22" s="138">
        <f t="shared" si="7"/>
        <v>0</v>
      </c>
      <c r="K22" s="138">
        <f t="shared" si="7"/>
        <v>0</v>
      </c>
      <c r="L22" s="138">
        <f t="shared" si="7"/>
        <v>0</v>
      </c>
      <c r="M22" s="138">
        <f t="shared" si="7"/>
        <v>0</v>
      </c>
      <c r="N22" s="138">
        <f t="shared" si="7"/>
        <v>0</v>
      </c>
      <c r="O22" s="138">
        <f t="shared" si="7"/>
        <v>0</v>
      </c>
      <c r="P22" s="138">
        <f t="shared" si="7"/>
        <v>0</v>
      </c>
      <c r="Q22" s="138">
        <f t="shared" si="7"/>
        <v>0</v>
      </c>
      <c r="R22" s="138">
        <f t="shared" si="7"/>
        <v>0</v>
      </c>
      <c r="S22" s="138">
        <f t="shared" si="7"/>
        <v>0</v>
      </c>
      <c r="T22" s="138">
        <f t="shared" si="7"/>
        <v>0</v>
      </c>
      <c r="U22" s="138">
        <f t="shared" si="7"/>
        <v>0</v>
      </c>
      <c r="V22" s="138">
        <f t="shared" si="7"/>
        <v>0</v>
      </c>
      <c r="W22" s="138">
        <f t="shared" si="7"/>
        <v>0</v>
      </c>
      <c r="X22" s="138">
        <f t="shared" si="7"/>
        <v>0</v>
      </c>
      <c r="Y22" s="138">
        <f t="shared" si="7"/>
        <v>0</v>
      </c>
      <c r="Z22" s="138">
        <f t="shared" si="7"/>
        <v>0</v>
      </c>
      <c r="AA22" s="138">
        <f t="shared" si="7"/>
        <v>0</v>
      </c>
    </row>
    <row r="23" spans="2:27">
      <c r="B23" s="28" t="s">
        <v>291</v>
      </c>
      <c r="C23" s="138">
        <f>C19</f>
        <v>2</v>
      </c>
      <c r="D23" s="138">
        <f t="shared" ref="D23:AA23" si="8">D19</f>
        <v>0</v>
      </c>
      <c r="E23" s="138">
        <f t="shared" si="8"/>
        <v>0</v>
      </c>
      <c r="F23" s="138">
        <f t="shared" si="8"/>
        <v>0</v>
      </c>
      <c r="G23" s="138">
        <f t="shared" si="8"/>
        <v>0</v>
      </c>
      <c r="H23" s="138">
        <f t="shared" si="8"/>
        <v>0</v>
      </c>
      <c r="I23" s="138">
        <f t="shared" si="8"/>
        <v>0</v>
      </c>
      <c r="J23" s="138">
        <f t="shared" si="8"/>
        <v>0</v>
      </c>
      <c r="K23" s="138">
        <f t="shared" si="8"/>
        <v>0</v>
      </c>
      <c r="L23" s="138">
        <f t="shared" si="8"/>
        <v>0</v>
      </c>
      <c r="M23" s="138">
        <f t="shared" si="8"/>
        <v>0</v>
      </c>
      <c r="N23" s="138">
        <f t="shared" si="8"/>
        <v>0</v>
      </c>
      <c r="O23" s="138">
        <f t="shared" si="8"/>
        <v>0</v>
      </c>
      <c r="P23" s="138">
        <f t="shared" si="8"/>
        <v>0</v>
      </c>
      <c r="Q23" s="138">
        <f t="shared" si="8"/>
        <v>0</v>
      </c>
      <c r="R23" s="138">
        <f t="shared" si="8"/>
        <v>0</v>
      </c>
      <c r="S23" s="138">
        <f t="shared" si="8"/>
        <v>0</v>
      </c>
      <c r="T23" s="138">
        <f t="shared" si="8"/>
        <v>0</v>
      </c>
      <c r="U23" s="138">
        <f t="shared" si="8"/>
        <v>0</v>
      </c>
      <c r="V23" s="138">
        <f t="shared" si="8"/>
        <v>0</v>
      </c>
      <c r="W23" s="138">
        <f t="shared" si="8"/>
        <v>0</v>
      </c>
      <c r="X23" s="138">
        <f t="shared" si="8"/>
        <v>0</v>
      </c>
      <c r="Y23" s="138">
        <f t="shared" si="8"/>
        <v>0</v>
      </c>
      <c r="Z23" s="138">
        <f t="shared" si="8"/>
        <v>0</v>
      </c>
      <c r="AA23" s="138">
        <f t="shared" si="8"/>
        <v>0</v>
      </c>
    </row>
    <row r="24" spans="2:27">
      <c r="B24" s="28" t="s">
        <v>292</v>
      </c>
      <c r="C24" s="138">
        <f>C22-C23</f>
        <v>-1</v>
      </c>
      <c r="D24" s="138">
        <f t="shared" ref="D24:AA24" si="9">D22-D23</f>
        <v>0</v>
      </c>
      <c r="E24" s="138">
        <f t="shared" si="9"/>
        <v>0</v>
      </c>
      <c r="F24" s="138">
        <f t="shared" si="9"/>
        <v>0</v>
      </c>
      <c r="G24" s="138">
        <f t="shared" si="9"/>
        <v>0</v>
      </c>
      <c r="H24" s="138">
        <f t="shared" si="9"/>
        <v>0</v>
      </c>
      <c r="I24" s="138">
        <f t="shared" si="9"/>
        <v>0</v>
      </c>
      <c r="J24" s="138">
        <f t="shared" si="9"/>
        <v>0</v>
      </c>
      <c r="K24" s="138">
        <f t="shared" si="9"/>
        <v>0</v>
      </c>
      <c r="L24" s="138">
        <f t="shared" si="9"/>
        <v>0</v>
      </c>
      <c r="M24" s="138">
        <f t="shared" si="9"/>
        <v>0</v>
      </c>
      <c r="N24" s="138">
        <f t="shared" si="9"/>
        <v>0</v>
      </c>
      <c r="O24" s="138">
        <f t="shared" si="9"/>
        <v>0</v>
      </c>
      <c r="P24" s="138">
        <f t="shared" si="9"/>
        <v>0</v>
      </c>
      <c r="Q24" s="138">
        <f t="shared" si="9"/>
        <v>0</v>
      </c>
      <c r="R24" s="138">
        <f t="shared" si="9"/>
        <v>0</v>
      </c>
      <c r="S24" s="138">
        <f t="shared" si="9"/>
        <v>0</v>
      </c>
      <c r="T24" s="138">
        <f t="shared" si="9"/>
        <v>0</v>
      </c>
      <c r="U24" s="138">
        <f t="shared" si="9"/>
        <v>0</v>
      </c>
      <c r="V24" s="138">
        <f t="shared" si="9"/>
        <v>0</v>
      </c>
      <c r="W24" s="138">
        <f t="shared" si="9"/>
        <v>0</v>
      </c>
      <c r="X24" s="138">
        <f t="shared" si="9"/>
        <v>0</v>
      </c>
      <c r="Y24" s="138">
        <f t="shared" si="9"/>
        <v>0</v>
      </c>
      <c r="Z24" s="138">
        <f t="shared" si="9"/>
        <v>0</v>
      </c>
      <c r="AA24" s="138">
        <f t="shared" si="9"/>
        <v>0</v>
      </c>
    </row>
    <row r="27" spans="2:27">
      <c r="C27" s="73"/>
      <c r="D27" s="73"/>
    </row>
    <row r="28" spans="2:27">
      <c r="C28" s="130"/>
      <c r="E28" s="130"/>
      <c r="F28" s="130"/>
      <c r="G28" s="130"/>
      <c r="H28" s="130"/>
      <c r="I28" s="130"/>
      <c r="J28" s="130"/>
      <c r="K28" s="130"/>
      <c r="L28" s="130"/>
    </row>
    <row r="29" spans="2:27">
      <c r="D29" s="129"/>
      <c r="E29" s="129"/>
      <c r="F29" s="129"/>
      <c r="G29" s="129"/>
      <c r="H29" s="129"/>
      <c r="I29" s="129"/>
      <c r="J29" s="129"/>
      <c r="K29" s="129"/>
      <c r="L29" s="129"/>
    </row>
    <row r="30" spans="2:27">
      <c r="C30" s="84"/>
      <c r="D30" s="84"/>
      <c r="E30" s="84"/>
      <c r="F30" s="84"/>
      <c r="G30" s="84"/>
      <c r="H30" s="84"/>
      <c r="I30" s="84"/>
      <c r="J30" s="84"/>
      <c r="K30" s="84"/>
      <c r="L30" s="84"/>
    </row>
    <row r="31" spans="2:27">
      <c r="C31" s="122"/>
      <c r="D31" s="122"/>
      <c r="E31" s="122"/>
      <c r="F31" s="122"/>
      <c r="G31" s="122"/>
      <c r="H31" s="122"/>
      <c r="I31" s="122"/>
      <c r="J31" s="122"/>
      <c r="K31" s="122"/>
      <c r="L31" s="122"/>
    </row>
    <row r="32" spans="2:27">
      <c r="C32" s="84"/>
      <c r="D32" s="84"/>
      <c r="E32" s="84"/>
      <c r="F32" s="84"/>
      <c r="G32" s="84"/>
      <c r="H32" s="84"/>
      <c r="I32" s="84"/>
      <c r="J32" s="84"/>
      <c r="K32" s="84"/>
      <c r="L32" s="84"/>
    </row>
    <row r="33" spans="3:12">
      <c r="C33" s="84"/>
      <c r="D33" s="84"/>
      <c r="E33" s="84"/>
      <c r="F33" s="84"/>
      <c r="H33" s="84"/>
      <c r="J33" s="84"/>
      <c r="L33" s="84"/>
    </row>
    <row r="34" spans="3:12">
      <c r="C34" s="122"/>
      <c r="D34" s="122"/>
      <c r="E34" s="122"/>
      <c r="F34" s="122"/>
      <c r="G34" s="122"/>
      <c r="H34" s="122"/>
      <c r="I34" s="122"/>
      <c r="J34" s="122"/>
      <c r="K34" s="122"/>
      <c r="L34" s="122"/>
    </row>
    <row r="36" spans="3:12">
      <c r="C36" s="84"/>
      <c r="D36" s="84"/>
      <c r="E36" s="84"/>
      <c r="F36" s="84"/>
      <c r="G36" s="84"/>
      <c r="H36" s="84"/>
      <c r="I36" s="84"/>
      <c r="J36" s="84"/>
      <c r="K36" s="84"/>
      <c r="L36" s="84"/>
    </row>
    <row r="37" spans="3:12">
      <c r="C37" s="122"/>
      <c r="D37" s="122"/>
      <c r="E37" s="122"/>
      <c r="F37" s="122"/>
      <c r="G37" s="122"/>
      <c r="H37" s="122"/>
      <c r="I37" s="122"/>
      <c r="J37" s="122"/>
      <c r="K37" s="122"/>
      <c r="L37" s="122"/>
    </row>
    <row r="39" spans="3:12">
      <c r="C39" s="122"/>
    </row>
    <row r="43" spans="3:12">
      <c r="C43" s="26"/>
      <c r="D43" s="26"/>
      <c r="E43" s="26"/>
      <c r="F43" s="26"/>
      <c r="G43" s="26"/>
      <c r="H43" s="26"/>
      <c r="I43" s="26"/>
      <c r="K43" s="26"/>
    </row>
    <row r="44" spans="3:12">
      <c r="C44" s="131"/>
      <c r="D44" s="131"/>
      <c r="E44" s="131"/>
      <c r="F44" s="131"/>
      <c r="G44" s="131"/>
      <c r="H44" s="131"/>
      <c r="I44" s="131"/>
      <c r="J44" s="131"/>
      <c r="K44" s="131"/>
      <c r="L44" s="131"/>
    </row>
    <row r="45" spans="3:12">
      <c r="C45" s="132"/>
      <c r="D45" s="132"/>
      <c r="E45" s="132"/>
      <c r="F45" s="132"/>
      <c r="G45" s="132"/>
      <c r="H45" s="132"/>
      <c r="I45" s="132"/>
      <c r="J45" s="132"/>
      <c r="K45" s="132"/>
      <c r="L45" s="132"/>
    </row>
    <row r="46" spans="3:12">
      <c r="C46" s="133"/>
      <c r="D46" s="133"/>
      <c r="E46" s="133"/>
      <c r="F46" s="133"/>
      <c r="G46" s="133"/>
      <c r="H46" s="133"/>
      <c r="I46" s="133"/>
      <c r="J46" s="133"/>
      <c r="K46" s="133"/>
      <c r="L46" s="133"/>
    </row>
    <row r="49" spans="3:15">
      <c r="C49" s="84"/>
      <c r="D49" s="84"/>
      <c r="E49" s="84"/>
      <c r="F49" s="84"/>
      <c r="G49" s="84"/>
      <c r="H49" s="84"/>
      <c r="I49" s="84"/>
      <c r="J49" s="84"/>
      <c r="K49" s="84"/>
      <c r="L49" s="84"/>
    </row>
    <row r="50" spans="3:15">
      <c r="C50" s="122"/>
      <c r="D50" s="122"/>
      <c r="E50" s="122"/>
      <c r="F50" s="122"/>
      <c r="G50" s="122"/>
      <c r="H50" s="122"/>
      <c r="I50" s="122"/>
      <c r="J50" s="122"/>
      <c r="K50" s="122"/>
      <c r="L50" s="122"/>
      <c r="M50" s="122"/>
      <c r="N50" s="122"/>
      <c r="O50" s="122"/>
    </row>
    <row r="52" spans="3:15">
      <c r="C52" s="122"/>
    </row>
  </sheetData>
  <conditionalFormatting sqref="E5:F5">
    <cfRule type="cellIs" dxfId="52" priority="5" operator="greaterThan">
      <formula>0</formula>
    </cfRule>
    <cfRule type="cellIs" dxfId="51" priority="6" operator="lessThan">
      <formula>0</formula>
    </cfRule>
  </conditionalFormatting>
  <conditionalFormatting sqref="F5">
    <cfRule type="containsErrors" dxfId="50" priority="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92AA-78D9-9C4B-B866-1AD59C3DD24C}">
  <dimension ref="B2:AZ85"/>
  <sheetViews>
    <sheetView showGridLines="0" workbookViewId="0">
      <selection activeCell="D10" sqref="D10"/>
    </sheetView>
  </sheetViews>
  <sheetFormatPr defaultColWidth="10.6640625" defaultRowHeight="15.5"/>
  <cols>
    <col min="1" max="1" width="5.83203125" customWidth="1"/>
    <col min="2" max="2" width="33.6640625" customWidth="1"/>
    <col min="3" max="52" width="15" customWidth="1"/>
  </cols>
  <sheetData>
    <row r="2" spans="2:27" ht="18.5">
      <c r="B2" s="43" t="s">
        <v>164</v>
      </c>
      <c r="C2" s="46"/>
    </row>
    <row r="4" spans="2:27">
      <c r="B4" s="30" t="s">
        <v>150</v>
      </c>
      <c r="C4" s="29">
        <f>'Baseline Cash Flow Projections'!C7</f>
        <v>1</v>
      </c>
      <c r="D4" s="29">
        <f>'Baseline Cash Flow Projections'!D7</f>
        <v>2</v>
      </c>
      <c r="E4" s="29">
        <f>'Baseline Cash Flow Projections'!E7</f>
        <v>3</v>
      </c>
      <c r="F4" s="29">
        <f>'Baseline Cash Flow Projections'!F7</f>
        <v>4</v>
      </c>
      <c r="G4" s="29">
        <f>'Baseline Cash Flow Projections'!G7</f>
        <v>5</v>
      </c>
      <c r="H4" s="29">
        <f>'Baseline Cash Flow Projections'!H7</f>
        <v>6</v>
      </c>
      <c r="I4" s="29">
        <f>'Baseline Cash Flow Projections'!I7</f>
        <v>7</v>
      </c>
      <c r="J4" s="29">
        <f>'Baseline Cash Flow Projections'!J7</f>
        <v>8</v>
      </c>
      <c r="K4" s="29">
        <f>'Baseline Cash Flow Projections'!K7</f>
        <v>9</v>
      </c>
      <c r="L4" s="29">
        <f>'Baseline Cash Flow Projections'!L7</f>
        <v>10</v>
      </c>
      <c r="M4" s="29">
        <f>'Baseline Cash Flow Projections'!M7</f>
        <v>11</v>
      </c>
      <c r="N4" s="29">
        <f>'Baseline Cash Flow Projections'!N7</f>
        <v>12</v>
      </c>
      <c r="O4" s="29">
        <f>'Baseline Cash Flow Projections'!O7</f>
        <v>13</v>
      </c>
      <c r="P4" s="29">
        <f>'Baseline Cash Flow Projections'!P7</f>
        <v>14</v>
      </c>
      <c r="Q4" s="29">
        <f>'Baseline Cash Flow Projections'!Q7</f>
        <v>15</v>
      </c>
      <c r="R4" s="29">
        <f>'Baseline Cash Flow Projections'!R7</f>
        <v>16</v>
      </c>
      <c r="S4" s="29">
        <f>'Baseline Cash Flow Projections'!S7</f>
        <v>17</v>
      </c>
      <c r="T4" s="29">
        <f>'Baseline Cash Flow Projections'!T7</f>
        <v>18</v>
      </c>
      <c r="U4" s="29">
        <f>'Baseline Cash Flow Projections'!U7</f>
        <v>19</v>
      </c>
      <c r="V4" s="29">
        <f>'Baseline Cash Flow Projections'!V7</f>
        <v>20</v>
      </c>
      <c r="W4" s="29">
        <f>'Baseline Cash Flow Projections'!W7</f>
        <v>21</v>
      </c>
      <c r="X4" s="29">
        <f>'Baseline Cash Flow Projections'!X7</f>
        <v>22</v>
      </c>
      <c r="Y4" s="29">
        <f>'Baseline Cash Flow Projections'!Y7</f>
        <v>23</v>
      </c>
      <c r="Z4" s="29">
        <f>'Baseline Cash Flow Projections'!Z7</f>
        <v>24</v>
      </c>
      <c r="AA4" s="29">
        <f>'Baseline Cash Flow Projections'!AA7</f>
        <v>25</v>
      </c>
    </row>
    <row r="5" spans="2:27">
      <c r="B5" s="28" t="s">
        <v>151</v>
      </c>
      <c r="C5" s="34">
        <f>'Baseline Cash Flow Projections'!C8</f>
        <v>43466</v>
      </c>
      <c r="D5" s="34">
        <f>'Baseline Cash Flow Projections'!D8</f>
        <v>43831</v>
      </c>
      <c r="E5" s="34">
        <f>'Baseline Cash Flow Projections'!E8</f>
        <v>44197</v>
      </c>
      <c r="F5" s="34">
        <f>'Baseline Cash Flow Projections'!F8</f>
        <v>44562</v>
      </c>
      <c r="G5" s="34">
        <f>'Baseline Cash Flow Projections'!G8</f>
        <v>44927</v>
      </c>
      <c r="H5" s="34">
        <f>'Baseline Cash Flow Projections'!H8</f>
        <v>45292</v>
      </c>
      <c r="I5" s="34">
        <f>'Baseline Cash Flow Projections'!I8</f>
        <v>45658</v>
      </c>
      <c r="J5" s="34">
        <f>'Baseline Cash Flow Projections'!J8</f>
        <v>46023</v>
      </c>
      <c r="K5" s="34">
        <f>'Baseline Cash Flow Projections'!K8</f>
        <v>46388</v>
      </c>
      <c r="L5" s="34">
        <f>'Baseline Cash Flow Projections'!L8</f>
        <v>46753</v>
      </c>
      <c r="M5" s="34">
        <f>'Baseline Cash Flow Projections'!M8</f>
        <v>47119</v>
      </c>
      <c r="N5" s="34">
        <f>'Baseline Cash Flow Projections'!N8</f>
        <v>47484</v>
      </c>
      <c r="O5" s="34">
        <f>'Baseline Cash Flow Projections'!O8</f>
        <v>47849</v>
      </c>
      <c r="P5" s="34">
        <f>'Baseline Cash Flow Projections'!P8</f>
        <v>48214</v>
      </c>
      <c r="Q5" s="34">
        <f>'Baseline Cash Flow Projections'!Q8</f>
        <v>48580</v>
      </c>
      <c r="R5" s="34">
        <f>'Baseline Cash Flow Projections'!R8</f>
        <v>48945</v>
      </c>
      <c r="S5" s="34">
        <f>'Baseline Cash Flow Projections'!S8</f>
        <v>49310</v>
      </c>
      <c r="T5" s="34">
        <f>'Baseline Cash Flow Projections'!T8</f>
        <v>49675</v>
      </c>
      <c r="U5" s="34">
        <f>'Baseline Cash Flow Projections'!U8</f>
        <v>50041</v>
      </c>
      <c r="V5" s="34">
        <f>'Baseline Cash Flow Projections'!V8</f>
        <v>50406</v>
      </c>
      <c r="W5" s="34">
        <f>'Baseline Cash Flow Projections'!W8</f>
        <v>50771</v>
      </c>
      <c r="X5" s="34">
        <f>'Baseline Cash Flow Projections'!X8</f>
        <v>51136</v>
      </c>
      <c r="Y5" s="34">
        <f>'Baseline Cash Flow Projections'!Y8</f>
        <v>51502</v>
      </c>
      <c r="Z5" s="34">
        <f>'Baseline Cash Flow Projections'!Z8</f>
        <v>51867</v>
      </c>
      <c r="AA5" s="34">
        <f>'Baseline Cash Flow Projections'!AA8</f>
        <v>52232</v>
      </c>
    </row>
    <row r="6" spans="2:27">
      <c r="B6" s="28" t="str">
        <f>'Baseline Cash Flow Projections'!B22</f>
        <v>Total REVENUE</v>
      </c>
      <c r="C6" s="138">
        <f>'Baseline Cash Flow Projections'!C22</f>
        <v>1</v>
      </c>
      <c r="D6" s="138">
        <f>'Baseline Cash Flow Projections'!D22</f>
        <v>0</v>
      </c>
      <c r="E6" s="138">
        <f>'Baseline Cash Flow Projections'!E22</f>
        <v>0</v>
      </c>
      <c r="F6" s="138">
        <f>'Baseline Cash Flow Projections'!F22</f>
        <v>0</v>
      </c>
      <c r="G6" s="138">
        <f>'Baseline Cash Flow Projections'!G22</f>
        <v>0</v>
      </c>
      <c r="H6" s="138">
        <f>'Baseline Cash Flow Projections'!H22</f>
        <v>0</v>
      </c>
      <c r="I6" s="138">
        <f>'Baseline Cash Flow Projections'!I22</f>
        <v>0</v>
      </c>
      <c r="J6" s="138">
        <f>'Baseline Cash Flow Projections'!J22</f>
        <v>0</v>
      </c>
      <c r="K6" s="138">
        <f>'Baseline Cash Flow Projections'!K22</f>
        <v>0</v>
      </c>
      <c r="L6" s="138">
        <f>'Baseline Cash Flow Projections'!L22</f>
        <v>0</v>
      </c>
      <c r="M6" s="138">
        <f>'Baseline Cash Flow Projections'!M22</f>
        <v>0</v>
      </c>
      <c r="N6" s="138">
        <f>'Baseline Cash Flow Projections'!N22</f>
        <v>0</v>
      </c>
      <c r="O6" s="138">
        <f>'Baseline Cash Flow Projections'!O22</f>
        <v>0</v>
      </c>
      <c r="P6" s="138">
        <f>'Baseline Cash Flow Projections'!P22</f>
        <v>0</v>
      </c>
      <c r="Q6" s="138">
        <f>'Baseline Cash Flow Projections'!Q22</f>
        <v>0</v>
      </c>
      <c r="R6" s="138">
        <f>'Baseline Cash Flow Projections'!R22</f>
        <v>0</v>
      </c>
      <c r="S6" s="138">
        <f>'Baseline Cash Flow Projections'!S22</f>
        <v>0</v>
      </c>
      <c r="T6" s="138">
        <f>'Baseline Cash Flow Projections'!T22</f>
        <v>0</v>
      </c>
      <c r="U6" s="138">
        <f>'Baseline Cash Flow Projections'!U22</f>
        <v>0</v>
      </c>
      <c r="V6" s="138">
        <f>'Baseline Cash Flow Projections'!V22</f>
        <v>0</v>
      </c>
      <c r="W6" s="138">
        <f>'Baseline Cash Flow Projections'!W22</f>
        <v>0</v>
      </c>
      <c r="X6" s="138">
        <f>'Baseline Cash Flow Projections'!X22</f>
        <v>0</v>
      </c>
      <c r="Y6" s="138">
        <f>'Baseline Cash Flow Projections'!Y22</f>
        <v>0</v>
      </c>
      <c r="Z6" s="138">
        <f>'Baseline Cash Flow Projections'!Z22</f>
        <v>0</v>
      </c>
      <c r="AA6" s="138">
        <f>'Baseline Cash Flow Projections'!AA22</f>
        <v>0</v>
      </c>
    </row>
    <row r="7" spans="2:27">
      <c r="B7" s="28" t="str">
        <f>'Baseline Cash Flow Projections'!B23</f>
        <v>Total EXPENSES</v>
      </c>
      <c r="C7" s="138">
        <f>'Baseline Cash Flow Projections'!C23</f>
        <v>2</v>
      </c>
      <c r="D7" s="138">
        <f>'Baseline Cash Flow Projections'!D23</f>
        <v>0</v>
      </c>
      <c r="E7" s="138">
        <f>'Baseline Cash Flow Projections'!E23</f>
        <v>0</v>
      </c>
      <c r="F7" s="138">
        <f>'Baseline Cash Flow Projections'!F23</f>
        <v>0</v>
      </c>
      <c r="G7" s="138">
        <f>'Baseline Cash Flow Projections'!G23</f>
        <v>0</v>
      </c>
      <c r="H7" s="138">
        <f>'Baseline Cash Flow Projections'!H23</f>
        <v>0</v>
      </c>
      <c r="I7" s="138">
        <f>'Baseline Cash Flow Projections'!I23</f>
        <v>0</v>
      </c>
      <c r="J7" s="138">
        <f>'Baseline Cash Flow Projections'!J23</f>
        <v>0</v>
      </c>
      <c r="K7" s="138">
        <f>'Baseline Cash Flow Projections'!K23</f>
        <v>0</v>
      </c>
      <c r="L7" s="138">
        <f>'Baseline Cash Flow Projections'!L23</f>
        <v>0</v>
      </c>
      <c r="M7" s="138">
        <f>'Baseline Cash Flow Projections'!M23</f>
        <v>0</v>
      </c>
      <c r="N7" s="138">
        <f>'Baseline Cash Flow Projections'!N23</f>
        <v>0</v>
      </c>
      <c r="O7" s="138">
        <f>'Baseline Cash Flow Projections'!O23</f>
        <v>0</v>
      </c>
      <c r="P7" s="138">
        <f>'Baseline Cash Flow Projections'!P23</f>
        <v>0</v>
      </c>
      <c r="Q7" s="138">
        <f>'Baseline Cash Flow Projections'!Q23</f>
        <v>0</v>
      </c>
      <c r="R7" s="138">
        <f>'Baseline Cash Flow Projections'!R23</f>
        <v>0</v>
      </c>
      <c r="S7" s="138">
        <f>'Baseline Cash Flow Projections'!S23</f>
        <v>0</v>
      </c>
      <c r="T7" s="138">
        <f>'Baseline Cash Flow Projections'!T23</f>
        <v>0</v>
      </c>
      <c r="U7" s="138">
        <f>'Baseline Cash Flow Projections'!U23</f>
        <v>0</v>
      </c>
      <c r="V7" s="138">
        <f>'Baseline Cash Flow Projections'!V23</f>
        <v>0</v>
      </c>
      <c r="W7" s="138">
        <f>'Baseline Cash Flow Projections'!W23</f>
        <v>0</v>
      </c>
      <c r="X7" s="138">
        <f>'Baseline Cash Flow Projections'!X23</f>
        <v>0</v>
      </c>
      <c r="Y7" s="138">
        <f>'Baseline Cash Flow Projections'!Y23</f>
        <v>0</v>
      </c>
      <c r="Z7" s="138">
        <f>'Baseline Cash Flow Projections'!Z23</f>
        <v>0</v>
      </c>
      <c r="AA7" s="138">
        <f>'Baseline Cash Flow Projections'!AA23</f>
        <v>0</v>
      </c>
    </row>
    <row r="8" spans="2:27">
      <c r="B8" s="28" t="str">
        <f>'Baseline Cash Flow Projections'!B24</f>
        <v>EBITDA</v>
      </c>
      <c r="C8" s="138">
        <f>'Baseline Cash Flow Projections'!C24</f>
        <v>-1</v>
      </c>
      <c r="D8" s="138">
        <f>'Baseline Cash Flow Projections'!D24</f>
        <v>0</v>
      </c>
      <c r="E8" s="138">
        <f>'Baseline Cash Flow Projections'!E24</f>
        <v>0</v>
      </c>
      <c r="F8" s="138">
        <f>'Baseline Cash Flow Projections'!F24</f>
        <v>0</v>
      </c>
      <c r="G8" s="138">
        <f>'Baseline Cash Flow Projections'!G24</f>
        <v>0</v>
      </c>
      <c r="H8" s="138">
        <f>'Baseline Cash Flow Projections'!H24</f>
        <v>0</v>
      </c>
      <c r="I8" s="138">
        <f>'Baseline Cash Flow Projections'!I24</f>
        <v>0</v>
      </c>
      <c r="J8" s="138">
        <f>'Baseline Cash Flow Projections'!J24</f>
        <v>0</v>
      </c>
      <c r="K8" s="138">
        <f>'Baseline Cash Flow Projections'!K24</f>
        <v>0</v>
      </c>
      <c r="L8" s="138">
        <f>'Baseline Cash Flow Projections'!L24</f>
        <v>0</v>
      </c>
      <c r="M8" s="138">
        <f>'Baseline Cash Flow Projections'!M24</f>
        <v>0</v>
      </c>
      <c r="N8" s="138">
        <f>'Baseline Cash Flow Projections'!N24</f>
        <v>0</v>
      </c>
      <c r="O8" s="138">
        <f>'Baseline Cash Flow Projections'!O24</f>
        <v>0</v>
      </c>
      <c r="P8" s="138">
        <f>'Baseline Cash Flow Projections'!P24</f>
        <v>0</v>
      </c>
      <c r="Q8" s="138">
        <f>'Baseline Cash Flow Projections'!Q24</f>
        <v>0</v>
      </c>
      <c r="R8" s="138">
        <f>'Baseline Cash Flow Projections'!R24</f>
        <v>0</v>
      </c>
      <c r="S8" s="138">
        <f>'Baseline Cash Flow Projections'!S24</f>
        <v>0</v>
      </c>
      <c r="T8" s="138">
        <f>'Baseline Cash Flow Projections'!T24</f>
        <v>0</v>
      </c>
      <c r="U8" s="138">
        <f>'Baseline Cash Flow Projections'!U24</f>
        <v>0</v>
      </c>
      <c r="V8" s="138">
        <f>'Baseline Cash Flow Projections'!V24</f>
        <v>0</v>
      </c>
      <c r="W8" s="138">
        <f>'Baseline Cash Flow Projections'!W24</f>
        <v>0</v>
      </c>
      <c r="X8" s="138">
        <f>'Baseline Cash Flow Projections'!X24</f>
        <v>0</v>
      </c>
      <c r="Y8" s="138">
        <f>'Baseline Cash Flow Projections'!Y24</f>
        <v>0</v>
      </c>
      <c r="Z8" s="138">
        <f>'Baseline Cash Flow Projections'!Z24</f>
        <v>0</v>
      </c>
      <c r="AA8" s="138">
        <f>'Baseline Cash Flow Projections'!AA24</f>
        <v>0</v>
      </c>
    </row>
    <row r="10" spans="2:27">
      <c r="B10" s="36" t="s">
        <v>147</v>
      </c>
      <c r="C10" s="162">
        <f>'Baseline Cash Flow Projections'!E5</f>
        <v>-1</v>
      </c>
      <c r="D10" s="122"/>
    </row>
    <row r="11" spans="2:27">
      <c r="E11" t="s">
        <v>296</v>
      </c>
    </row>
    <row r="12" spans="2:27">
      <c r="B12" s="100" t="s">
        <v>183</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row>
    <row r="14" spans="2:27">
      <c r="B14" s="29" t="s">
        <v>158</v>
      </c>
      <c r="C14" s="102">
        <f>'Delay Values'!C7</f>
        <v>93.6</v>
      </c>
    </row>
    <row r="16" spans="2:27">
      <c r="B16" s="30" t="s">
        <v>288</v>
      </c>
      <c r="C16" s="135">
        <v>1</v>
      </c>
      <c r="D16" s="135">
        <f>C16+1</f>
        <v>2</v>
      </c>
      <c r="E16" s="135">
        <f t="shared" ref="E16:AA16" si="0">D16+1</f>
        <v>3</v>
      </c>
      <c r="F16" s="135">
        <f t="shared" si="0"/>
        <v>4</v>
      </c>
      <c r="G16" s="135">
        <f t="shared" si="0"/>
        <v>5</v>
      </c>
      <c r="H16" s="135">
        <f t="shared" si="0"/>
        <v>6</v>
      </c>
      <c r="I16" s="135">
        <f t="shared" si="0"/>
        <v>7</v>
      </c>
      <c r="J16" s="135">
        <f t="shared" si="0"/>
        <v>8</v>
      </c>
      <c r="K16" s="135">
        <f t="shared" si="0"/>
        <v>9</v>
      </c>
      <c r="L16" s="135">
        <f t="shared" si="0"/>
        <v>10</v>
      </c>
      <c r="M16" s="135">
        <f t="shared" si="0"/>
        <v>11</v>
      </c>
      <c r="N16" s="135">
        <f t="shared" si="0"/>
        <v>12</v>
      </c>
      <c r="O16" s="135">
        <f t="shared" si="0"/>
        <v>13</v>
      </c>
      <c r="P16" s="135">
        <f t="shared" si="0"/>
        <v>14</v>
      </c>
      <c r="Q16" s="135">
        <f t="shared" si="0"/>
        <v>15</v>
      </c>
      <c r="R16" s="135">
        <f t="shared" si="0"/>
        <v>16</v>
      </c>
      <c r="S16" s="135">
        <f t="shared" si="0"/>
        <v>17</v>
      </c>
      <c r="T16" s="135">
        <f t="shared" si="0"/>
        <v>18</v>
      </c>
      <c r="U16" s="135">
        <f t="shared" si="0"/>
        <v>19</v>
      </c>
      <c r="V16" s="135">
        <f t="shared" si="0"/>
        <v>20</v>
      </c>
      <c r="W16" s="135">
        <f t="shared" si="0"/>
        <v>21</v>
      </c>
      <c r="X16" s="135">
        <f t="shared" si="0"/>
        <v>22</v>
      </c>
      <c r="Y16" s="135">
        <f t="shared" si="0"/>
        <v>23</v>
      </c>
      <c r="Z16" s="135">
        <f t="shared" si="0"/>
        <v>24</v>
      </c>
      <c r="AA16" s="135">
        <f t="shared" si="0"/>
        <v>25</v>
      </c>
    </row>
    <row r="17" spans="2:52">
      <c r="B17" s="29" t="s">
        <v>293</v>
      </c>
      <c r="C17" s="141">
        <f>C14</f>
        <v>93.6</v>
      </c>
      <c r="D17" s="142">
        <v>0</v>
      </c>
      <c r="E17" s="142">
        <v>0</v>
      </c>
      <c r="F17" s="142">
        <v>0</v>
      </c>
      <c r="G17" s="142">
        <v>0</v>
      </c>
      <c r="H17" s="142">
        <v>0</v>
      </c>
      <c r="I17" s="142">
        <v>0</v>
      </c>
      <c r="J17" s="142">
        <v>0</v>
      </c>
      <c r="K17" s="142">
        <v>0</v>
      </c>
      <c r="L17" s="142">
        <v>0</v>
      </c>
      <c r="M17" s="142">
        <v>0</v>
      </c>
      <c r="N17" s="142">
        <v>0</v>
      </c>
      <c r="O17" s="142">
        <v>0</v>
      </c>
      <c r="P17" s="142">
        <v>0</v>
      </c>
      <c r="Q17" s="142">
        <v>0</v>
      </c>
      <c r="R17" s="142">
        <v>0</v>
      </c>
      <c r="S17" s="142">
        <v>0</v>
      </c>
      <c r="T17" s="142">
        <v>0</v>
      </c>
      <c r="U17" s="142">
        <v>0</v>
      </c>
      <c r="V17" s="142">
        <v>0</v>
      </c>
      <c r="W17" s="142">
        <v>0</v>
      </c>
      <c r="X17" s="142">
        <v>0</v>
      </c>
      <c r="Y17" s="142">
        <v>0</v>
      </c>
      <c r="Z17" s="142">
        <v>0</v>
      </c>
      <c r="AA17" s="142">
        <v>0</v>
      </c>
    </row>
    <row r="18" spans="2:52">
      <c r="B18" s="28" t="s">
        <v>289</v>
      </c>
      <c r="C18" s="34">
        <f>$C$5</f>
        <v>43466</v>
      </c>
      <c r="D18" s="34">
        <f>(DATE(YEAR(C18)+1,MONTH(C18),DAY(C18)))+C17</f>
        <v>43924.6</v>
      </c>
      <c r="E18" s="34">
        <f>(DATE(YEAR(D18)+1,MONTH(D18),DAY(D18)))+D17</f>
        <v>44289</v>
      </c>
      <c r="F18" s="34">
        <f t="shared" ref="F18:AA18" si="1">(DATE(YEAR(E18)+1,MONTH(E18),DAY(E18)))+E17</f>
        <v>44654</v>
      </c>
      <c r="G18" s="34">
        <f t="shared" si="1"/>
        <v>45019</v>
      </c>
      <c r="H18" s="34">
        <f t="shared" si="1"/>
        <v>45385</v>
      </c>
      <c r="I18" s="34">
        <f t="shared" si="1"/>
        <v>45750</v>
      </c>
      <c r="J18" s="34">
        <f>(DATE(YEAR(I18)+1,MONTH(I18),DAY(I18)))+I17</f>
        <v>46115</v>
      </c>
      <c r="K18" s="34">
        <f t="shared" si="1"/>
        <v>46480</v>
      </c>
      <c r="L18" s="34">
        <f t="shared" si="1"/>
        <v>46846</v>
      </c>
      <c r="M18" s="34">
        <f t="shared" si="1"/>
        <v>47211</v>
      </c>
      <c r="N18" s="34">
        <f t="shared" si="1"/>
        <v>47576</v>
      </c>
      <c r="O18" s="34">
        <f t="shared" si="1"/>
        <v>47941</v>
      </c>
      <c r="P18" s="34">
        <f t="shared" si="1"/>
        <v>48307</v>
      </c>
      <c r="Q18" s="34">
        <f t="shared" si="1"/>
        <v>48672</v>
      </c>
      <c r="R18" s="34">
        <f t="shared" si="1"/>
        <v>49037</v>
      </c>
      <c r="S18" s="34">
        <f t="shared" si="1"/>
        <v>49402</v>
      </c>
      <c r="T18" s="34">
        <f t="shared" si="1"/>
        <v>49768</v>
      </c>
      <c r="U18" s="34">
        <f t="shared" si="1"/>
        <v>50133</v>
      </c>
      <c r="V18" s="34">
        <f t="shared" si="1"/>
        <v>50498</v>
      </c>
      <c r="W18" s="34">
        <f t="shared" si="1"/>
        <v>50863</v>
      </c>
      <c r="X18" s="34">
        <f t="shared" si="1"/>
        <v>51229</v>
      </c>
      <c r="Y18" s="34">
        <f t="shared" si="1"/>
        <v>51594</v>
      </c>
      <c r="Z18" s="34">
        <f t="shared" si="1"/>
        <v>51959</v>
      </c>
      <c r="AA18" s="34">
        <f t="shared" si="1"/>
        <v>52324</v>
      </c>
    </row>
    <row r="19" spans="2:52">
      <c r="B19" s="28" t="s">
        <v>284</v>
      </c>
      <c r="C19" s="137">
        <f>C$6</f>
        <v>1</v>
      </c>
      <c r="D19" s="137">
        <f t="shared" ref="D19:AA19" si="2">D$6</f>
        <v>0</v>
      </c>
      <c r="E19" s="137">
        <f t="shared" si="2"/>
        <v>0</v>
      </c>
      <c r="F19" s="137">
        <f t="shared" si="2"/>
        <v>0</v>
      </c>
      <c r="G19" s="137">
        <f t="shared" si="2"/>
        <v>0</v>
      </c>
      <c r="H19" s="137">
        <f t="shared" si="2"/>
        <v>0</v>
      </c>
      <c r="I19" s="137">
        <f t="shared" si="2"/>
        <v>0</v>
      </c>
      <c r="J19" s="137">
        <f t="shared" si="2"/>
        <v>0</v>
      </c>
      <c r="K19" s="137">
        <f t="shared" si="2"/>
        <v>0</v>
      </c>
      <c r="L19" s="137">
        <f t="shared" si="2"/>
        <v>0</v>
      </c>
      <c r="M19" s="137">
        <f t="shared" si="2"/>
        <v>0</v>
      </c>
      <c r="N19" s="137">
        <f t="shared" si="2"/>
        <v>0</v>
      </c>
      <c r="O19" s="137">
        <f t="shared" si="2"/>
        <v>0</v>
      </c>
      <c r="P19" s="137">
        <f t="shared" si="2"/>
        <v>0</v>
      </c>
      <c r="Q19" s="137">
        <f t="shared" si="2"/>
        <v>0</v>
      </c>
      <c r="R19" s="137">
        <f t="shared" si="2"/>
        <v>0</v>
      </c>
      <c r="S19" s="137">
        <f t="shared" si="2"/>
        <v>0</v>
      </c>
      <c r="T19" s="137">
        <f t="shared" si="2"/>
        <v>0</v>
      </c>
      <c r="U19" s="137">
        <f t="shared" si="2"/>
        <v>0</v>
      </c>
      <c r="V19" s="137">
        <f t="shared" si="2"/>
        <v>0</v>
      </c>
      <c r="W19" s="137">
        <f t="shared" si="2"/>
        <v>0</v>
      </c>
      <c r="X19" s="137">
        <f t="shared" si="2"/>
        <v>0</v>
      </c>
      <c r="Y19" s="137">
        <f t="shared" si="2"/>
        <v>0</v>
      </c>
      <c r="Z19" s="137">
        <f t="shared" si="2"/>
        <v>0</v>
      </c>
      <c r="AA19" s="137">
        <f t="shared" si="2"/>
        <v>0</v>
      </c>
    </row>
    <row r="21" spans="2:52">
      <c r="B21" s="30" t="s">
        <v>290</v>
      </c>
      <c r="C21" s="29">
        <v>1</v>
      </c>
      <c r="D21" s="135">
        <f>C21+1</f>
        <v>2</v>
      </c>
      <c r="E21" s="135">
        <f t="shared" ref="E21:AA21" si="3">D21+1</f>
        <v>3</v>
      </c>
      <c r="F21" s="135">
        <f t="shared" si="3"/>
        <v>4</v>
      </c>
      <c r="G21" s="135">
        <f t="shared" si="3"/>
        <v>5</v>
      </c>
      <c r="H21" s="135">
        <f t="shared" si="3"/>
        <v>6</v>
      </c>
      <c r="I21" s="135">
        <f t="shared" si="3"/>
        <v>7</v>
      </c>
      <c r="J21" s="135">
        <f t="shared" si="3"/>
        <v>8</v>
      </c>
      <c r="K21" s="135">
        <f t="shared" si="3"/>
        <v>9</v>
      </c>
      <c r="L21" s="135">
        <f t="shared" si="3"/>
        <v>10</v>
      </c>
      <c r="M21" s="135">
        <f t="shared" si="3"/>
        <v>11</v>
      </c>
      <c r="N21" s="135">
        <f t="shared" si="3"/>
        <v>12</v>
      </c>
      <c r="O21" s="135">
        <f t="shared" si="3"/>
        <v>13</v>
      </c>
      <c r="P21" s="135">
        <f t="shared" si="3"/>
        <v>14</v>
      </c>
      <c r="Q21" s="135">
        <f t="shared" si="3"/>
        <v>15</v>
      </c>
      <c r="R21" s="135">
        <f t="shared" si="3"/>
        <v>16</v>
      </c>
      <c r="S21" s="135">
        <f t="shared" si="3"/>
        <v>17</v>
      </c>
      <c r="T21" s="135">
        <f t="shared" si="3"/>
        <v>18</v>
      </c>
      <c r="U21" s="135">
        <f t="shared" si="3"/>
        <v>19</v>
      </c>
      <c r="V21" s="135">
        <f t="shared" si="3"/>
        <v>20</v>
      </c>
      <c r="W21" s="135">
        <f t="shared" si="3"/>
        <v>21</v>
      </c>
      <c r="X21" s="135">
        <f t="shared" si="3"/>
        <v>22</v>
      </c>
      <c r="Y21" s="135">
        <f t="shared" si="3"/>
        <v>23</v>
      </c>
      <c r="Z21" s="135">
        <f t="shared" si="3"/>
        <v>24</v>
      </c>
      <c r="AA21" s="135">
        <f t="shared" si="3"/>
        <v>25</v>
      </c>
    </row>
    <row r="22" spans="2:52">
      <c r="B22" s="29" t="s">
        <v>289</v>
      </c>
      <c r="C22" s="34">
        <f>C$5</f>
        <v>43466</v>
      </c>
      <c r="D22" s="34">
        <f t="shared" ref="D22:AA22" si="4">D$5</f>
        <v>43831</v>
      </c>
      <c r="E22" s="34">
        <f t="shared" si="4"/>
        <v>44197</v>
      </c>
      <c r="F22" s="34">
        <f t="shared" si="4"/>
        <v>44562</v>
      </c>
      <c r="G22" s="34">
        <f t="shared" si="4"/>
        <v>44927</v>
      </c>
      <c r="H22" s="34">
        <f t="shared" si="4"/>
        <v>45292</v>
      </c>
      <c r="I22" s="34">
        <f t="shared" si="4"/>
        <v>45658</v>
      </c>
      <c r="J22" s="34">
        <f>J$5</f>
        <v>46023</v>
      </c>
      <c r="K22" s="34">
        <f t="shared" si="4"/>
        <v>46388</v>
      </c>
      <c r="L22" s="34">
        <f t="shared" si="4"/>
        <v>46753</v>
      </c>
      <c r="M22" s="34">
        <f t="shared" si="4"/>
        <v>47119</v>
      </c>
      <c r="N22" s="34">
        <f t="shared" si="4"/>
        <v>47484</v>
      </c>
      <c r="O22" s="34">
        <f t="shared" si="4"/>
        <v>47849</v>
      </c>
      <c r="P22" s="34">
        <f t="shared" si="4"/>
        <v>48214</v>
      </c>
      <c r="Q22" s="34">
        <f t="shared" si="4"/>
        <v>48580</v>
      </c>
      <c r="R22" s="34">
        <f t="shared" si="4"/>
        <v>48945</v>
      </c>
      <c r="S22" s="34">
        <f t="shared" si="4"/>
        <v>49310</v>
      </c>
      <c r="T22" s="34">
        <f t="shared" si="4"/>
        <v>49675</v>
      </c>
      <c r="U22" s="34">
        <f t="shared" si="4"/>
        <v>50041</v>
      </c>
      <c r="V22" s="34">
        <f t="shared" si="4"/>
        <v>50406</v>
      </c>
      <c r="W22" s="34">
        <f t="shared" si="4"/>
        <v>50771</v>
      </c>
      <c r="X22" s="34">
        <f t="shared" si="4"/>
        <v>51136</v>
      </c>
      <c r="Y22" s="34">
        <f t="shared" si="4"/>
        <v>51502</v>
      </c>
      <c r="Z22" s="34">
        <f>Z$5</f>
        <v>51867</v>
      </c>
      <c r="AA22" s="34">
        <f t="shared" si="4"/>
        <v>52232</v>
      </c>
    </row>
    <row r="23" spans="2:52">
      <c r="B23" s="28" t="s">
        <v>285</v>
      </c>
      <c r="C23" s="138">
        <f>'Baseline Cash Flow Projections'!C$17</f>
        <v>1</v>
      </c>
      <c r="D23" s="138">
        <f>'Baseline Cash Flow Projections'!D$17</f>
        <v>0</v>
      </c>
      <c r="E23" s="138">
        <f>'Baseline Cash Flow Projections'!E$17</f>
        <v>0</v>
      </c>
      <c r="F23" s="138">
        <f>'Baseline Cash Flow Projections'!F$17</f>
        <v>0</v>
      </c>
      <c r="G23" s="138">
        <f>'Baseline Cash Flow Projections'!G$17</f>
        <v>0</v>
      </c>
      <c r="H23" s="138">
        <f>'Baseline Cash Flow Projections'!H$17</f>
        <v>0</v>
      </c>
      <c r="I23" s="138">
        <f>'Baseline Cash Flow Projections'!I$17</f>
        <v>0</v>
      </c>
      <c r="J23" s="138">
        <f>'Baseline Cash Flow Projections'!J$17</f>
        <v>0</v>
      </c>
      <c r="K23" s="138">
        <f>'Baseline Cash Flow Projections'!K$17</f>
        <v>0</v>
      </c>
      <c r="L23" s="138">
        <f>'Baseline Cash Flow Projections'!L$17</f>
        <v>0</v>
      </c>
      <c r="M23" s="138">
        <f>'Baseline Cash Flow Projections'!M$17</f>
        <v>0</v>
      </c>
      <c r="N23" s="138">
        <f>'Baseline Cash Flow Projections'!N$17</f>
        <v>0</v>
      </c>
      <c r="O23" s="138">
        <f>'Baseline Cash Flow Projections'!O$17</f>
        <v>0</v>
      </c>
      <c r="P23" s="138">
        <f>'Baseline Cash Flow Projections'!P$17</f>
        <v>0</v>
      </c>
      <c r="Q23" s="138">
        <f>'Baseline Cash Flow Projections'!Q$17</f>
        <v>0</v>
      </c>
      <c r="R23" s="138">
        <f>'Baseline Cash Flow Projections'!R$17</f>
        <v>0</v>
      </c>
      <c r="S23" s="138">
        <f>'Baseline Cash Flow Projections'!S$17</f>
        <v>0</v>
      </c>
      <c r="T23" s="138">
        <f>'Baseline Cash Flow Projections'!T$17</f>
        <v>0</v>
      </c>
      <c r="U23" s="138">
        <f>'Baseline Cash Flow Projections'!U$17</f>
        <v>0</v>
      </c>
      <c r="V23" s="138">
        <f>'Baseline Cash Flow Projections'!V$17</f>
        <v>0</v>
      </c>
      <c r="W23" s="138">
        <f>'Baseline Cash Flow Projections'!W$17</f>
        <v>0</v>
      </c>
      <c r="X23" s="138">
        <f>'Baseline Cash Flow Projections'!X$17</f>
        <v>0</v>
      </c>
      <c r="Y23" s="138">
        <f>'Baseline Cash Flow Projections'!Y$17</f>
        <v>0</v>
      </c>
      <c r="Z23" s="138">
        <f>'Baseline Cash Flow Projections'!Z$17</f>
        <v>0</v>
      </c>
      <c r="AA23" s="138">
        <f>'Baseline Cash Flow Projections'!AA$17</f>
        <v>0</v>
      </c>
    </row>
    <row r="24" spans="2:52">
      <c r="B24" s="28" t="s">
        <v>286</v>
      </c>
      <c r="C24" s="138">
        <f>'Baseline Cash Flow Projections'!C$18</f>
        <v>1</v>
      </c>
      <c r="D24" s="138">
        <f>'Baseline Cash Flow Projections'!D$18</f>
        <v>0</v>
      </c>
      <c r="E24" s="138">
        <f>'Baseline Cash Flow Projections'!E$18</f>
        <v>0</v>
      </c>
      <c r="F24" s="138">
        <f>'Baseline Cash Flow Projections'!F$18</f>
        <v>0</v>
      </c>
      <c r="G24" s="138">
        <f>'Baseline Cash Flow Projections'!G$18</f>
        <v>0</v>
      </c>
      <c r="H24" s="138">
        <f>'Baseline Cash Flow Projections'!H$18</f>
        <v>0</v>
      </c>
      <c r="I24" s="138">
        <f>'Baseline Cash Flow Projections'!I$18</f>
        <v>0</v>
      </c>
      <c r="J24" s="138">
        <f>'Baseline Cash Flow Projections'!J$18</f>
        <v>0</v>
      </c>
      <c r="K24" s="138">
        <f>'Baseline Cash Flow Projections'!K$18</f>
        <v>0</v>
      </c>
      <c r="L24" s="138">
        <f>'Baseline Cash Flow Projections'!L$18</f>
        <v>0</v>
      </c>
      <c r="M24" s="138">
        <f>'Baseline Cash Flow Projections'!M$18</f>
        <v>0</v>
      </c>
      <c r="N24" s="138">
        <f>'Baseline Cash Flow Projections'!N$18</f>
        <v>0</v>
      </c>
      <c r="O24" s="138">
        <f>'Baseline Cash Flow Projections'!O$18</f>
        <v>0</v>
      </c>
      <c r="P24" s="138">
        <f>'Baseline Cash Flow Projections'!P$18</f>
        <v>0</v>
      </c>
      <c r="Q24" s="138">
        <f>'Baseline Cash Flow Projections'!Q$18</f>
        <v>0</v>
      </c>
      <c r="R24" s="138">
        <f>'Baseline Cash Flow Projections'!R$18</f>
        <v>0</v>
      </c>
      <c r="S24" s="138">
        <f>'Baseline Cash Flow Projections'!S$18</f>
        <v>0</v>
      </c>
      <c r="T24" s="138">
        <f>'Baseline Cash Flow Projections'!T$18</f>
        <v>0</v>
      </c>
      <c r="U24" s="138">
        <f>'Baseline Cash Flow Projections'!U$18</f>
        <v>0</v>
      </c>
      <c r="V24" s="138">
        <f>'Baseline Cash Flow Projections'!V$18</f>
        <v>0</v>
      </c>
      <c r="W24" s="138">
        <f>'Baseline Cash Flow Projections'!W$18</f>
        <v>0</v>
      </c>
      <c r="X24" s="138">
        <f>'Baseline Cash Flow Projections'!X$18</f>
        <v>0</v>
      </c>
      <c r="Y24" s="138">
        <f>'Baseline Cash Flow Projections'!Y$18</f>
        <v>0</v>
      </c>
      <c r="Z24" s="138">
        <f>'Baseline Cash Flow Projections'!Z$18</f>
        <v>0</v>
      </c>
      <c r="AA24" s="138">
        <f>'Baseline Cash Flow Projections'!AA$18</f>
        <v>0</v>
      </c>
    </row>
    <row r="25" spans="2:52">
      <c r="B25" s="28" t="s">
        <v>291</v>
      </c>
      <c r="C25" s="138">
        <f>SUM(C23:C24)</f>
        <v>2</v>
      </c>
      <c r="D25" s="138">
        <f t="shared" ref="D25:AA25" si="5">SUM(D23:D24)</f>
        <v>0</v>
      </c>
      <c r="E25" s="138">
        <f t="shared" si="5"/>
        <v>0</v>
      </c>
      <c r="F25" s="138">
        <f t="shared" si="5"/>
        <v>0</v>
      </c>
      <c r="G25" s="138">
        <f t="shared" si="5"/>
        <v>0</v>
      </c>
      <c r="H25" s="138">
        <f t="shared" si="5"/>
        <v>0</v>
      </c>
      <c r="I25" s="138">
        <f t="shared" si="5"/>
        <v>0</v>
      </c>
      <c r="J25" s="138">
        <f t="shared" si="5"/>
        <v>0</v>
      </c>
      <c r="K25" s="138">
        <f t="shared" si="5"/>
        <v>0</v>
      </c>
      <c r="L25" s="138">
        <f t="shared" si="5"/>
        <v>0</v>
      </c>
      <c r="M25" s="138">
        <f t="shared" si="5"/>
        <v>0</v>
      </c>
      <c r="N25" s="138">
        <f t="shared" si="5"/>
        <v>0</v>
      </c>
      <c r="O25" s="138">
        <f t="shared" si="5"/>
        <v>0</v>
      </c>
      <c r="P25" s="138">
        <f t="shared" si="5"/>
        <v>0</v>
      </c>
      <c r="Q25" s="138">
        <f t="shared" si="5"/>
        <v>0</v>
      </c>
      <c r="R25" s="138">
        <f t="shared" si="5"/>
        <v>0</v>
      </c>
      <c r="S25" s="138">
        <f t="shared" si="5"/>
        <v>0</v>
      </c>
      <c r="T25" s="138">
        <f t="shared" si="5"/>
        <v>0</v>
      </c>
      <c r="U25" s="138">
        <f t="shared" si="5"/>
        <v>0</v>
      </c>
      <c r="V25" s="138">
        <f t="shared" si="5"/>
        <v>0</v>
      </c>
      <c r="W25" s="138">
        <f t="shared" si="5"/>
        <v>0</v>
      </c>
      <c r="X25" s="138">
        <f t="shared" si="5"/>
        <v>0</v>
      </c>
      <c r="Y25" s="138">
        <f t="shared" si="5"/>
        <v>0</v>
      </c>
      <c r="Z25" s="138">
        <f t="shared" si="5"/>
        <v>0</v>
      </c>
      <c r="AA25" s="138">
        <f t="shared" si="5"/>
        <v>0</v>
      </c>
    </row>
    <row r="27" spans="2:52">
      <c r="B27" s="30" t="s">
        <v>294</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row>
    <row r="28" spans="2:52" s="26" customFormat="1">
      <c r="B28" s="80" t="s">
        <v>289</v>
      </c>
      <c r="C28" s="42">
        <f>C22</f>
        <v>43466</v>
      </c>
      <c r="D28" s="42">
        <f>C18</f>
        <v>43466</v>
      </c>
      <c r="E28" s="42">
        <f>D22</f>
        <v>43831</v>
      </c>
      <c r="F28" s="42">
        <f>D18</f>
        <v>43924.6</v>
      </c>
      <c r="G28" s="42">
        <f>E22</f>
        <v>44197</v>
      </c>
      <c r="H28" s="42">
        <f>E18</f>
        <v>44289</v>
      </c>
      <c r="I28" s="42">
        <f>F22</f>
        <v>44562</v>
      </c>
      <c r="J28" s="42">
        <f>F18</f>
        <v>44654</v>
      </c>
      <c r="K28" s="42">
        <f>G22</f>
        <v>44927</v>
      </c>
      <c r="L28" s="42">
        <f>G18</f>
        <v>45019</v>
      </c>
      <c r="M28" s="42">
        <f>H22</f>
        <v>45292</v>
      </c>
      <c r="N28" s="42">
        <f>H18</f>
        <v>45385</v>
      </c>
      <c r="O28" s="42">
        <f>I22</f>
        <v>45658</v>
      </c>
      <c r="P28" s="42">
        <f>I18</f>
        <v>45750</v>
      </c>
      <c r="Q28" s="42">
        <f>J22</f>
        <v>46023</v>
      </c>
      <c r="R28" s="42">
        <f>J18</f>
        <v>46115</v>
      </c>
      <c r="S28" s="42">
        <f>K22</f>
        <v>46388</v>
      </c>
      <c r="T28" s="42">
        <f>K18</f>
        <v>46480</v>
      </c>
      <c r="U28" s="42">
        <f>L22</f>
        <v>46753</v>
      </c>
      <c r="V28" s="42">
        <f>L18</f>
        <v>46846</v>
      </c>
      <c r="W28" s="42">
        <f>M22</f>
        <v>47119</v>
      </c>
      <c r="X28" s="42">
        <f>M18</f>
        <v>47211</v>
      </c>
      <c r="Y28" s="42">
        <f>N22</f>
        <v>47484</v>
      </c>
      <c r="Z28" s="42">
        <f>N18</f>
        <v>47576</v>
      </c>
      <c r="AA28" s="42">
        <f>O22</f>
        <v>47849</v>
      </c>
      <c r="AB28" s="42">
        <f>O18</f>
        <v>47941</v>
      </c>
      <c r="AC28" s="42">
        <f>P22</f>
        <v>48214</v>
      </c>
      <c r="AD28" s="42">
        <f>P18</f>
        <v>48307</v>
      </c>
      <c r="AE28" s="42">
        <f>Q22</f>
        <v>48580</v>
      </c>
      <c r="AF28" s="42">
        <f>Q18</f>
        <v>48672</v>
      </c>
      <c r="AG28" s="42">
        <f>R22</f>
        <v>48945</v>
      </c>
      <c r="AH28" s="42">
        <f>R18</f>
        <v>49037</v>
      </c>
      <c r="AI28" s="42">
        <f>S22</f>
        <v>49310</v>
      </c>
      <c r="AJ28" s="42">
        <f>S18</f>
        <v>49402</v>
      </c>
      <c r="AK28" s="42">
        <f>T22</f>
        <v>49675</v>
      </c>
      <c r="AL28" s="42">
        <f>T18</f>
        <v>49768</v>
      </c>
      <c r="AM28" s="42">
        <f>U22</f>
        <v>50041</v>
      </c>
      <c r="AN28" s="42">
        <f>U18</f>
        <v>50133</v>
      </c>
      <c r="AO28" s="42">
        <f>V22</f>
        <v>50406</v>
      </c>
      <c r="AP28" s="42">
        <f>V18</f>
        <v>50498</v>
      </c>
      <c r="AQ28" s="42">
        <f>W22</f>
        <v>50771</v>
      </c>
      <c r="AR28" s="42">
        <f>W18</f>
        <v>50863</v>
      </c>
      <c r="AS28" s="42">
        <f>X22</f>
        <v>51136</v>
      </c>
      <c r="AT28" s="42">
        <f>X18</f>
        <v>51229</v>
      </c>
      <c r="AU28" s="42">
        <f>Y22</f>
        <v>51502</v>
      </c>
      <c r="AV28" s="42">
        <f>Y18</f>
        <v>51594</v>
      </c>
      <c r="AW28" s="42">
        <f>Z22</f>
        <v>51867</v>
      </c>
      <c r="AX28" s="42">
        <f>Z18</f>
        <v>51959</v>
      </c>
      <c r="AY28" s="42">
        <f>AA22</f>
        <v>52232</v>
      </c>
      <c r="AZ28" s="42">
        <f>AA18</f>
        <v>52324</v>
      </c>
    </row>
    <row r="29" spans="2:52">
      <c r="B29" s="28" t="s">
        <v>284</v>
      </c>
      <c r="C29" s="144">
        <v>0</v>
      </c>
      <c r="D29" s="143">
        <f>C19</f>
        <v>1</v>
      </c>
      <c r="E29" s="144">
        <v>0</v>
      </c>
      <c r="F29" s="143">
        <f>D19</f>
        <v>0</v>
      </c>
      <c r="G29" s="144">
        <v>0</v>
      </c>
      <c r="H29" s="143">
        <f>E19</f>
        <v>0</v>
      </c>
      <c r="I29" s="144">
        <v>0</v>
      </c>
      <c r="J29" s="143">
        <f>F19</f>
        <v>0</v>
      </c>
      <c r="K29" s="144">
        <v>0</v>
      </c>
      <c r="L29" s="143">
        <f>G19</f>
        <v>0</v>
      </c>
      <c r="M29" s="144">
        <v>0</v>
      </c>
      <c r="N29" s="143">
        <f>H19</f>
        <v>0</v>
      </c>
      <c r="O29" s="144">
        <v>0</v>
      </c>
      <c r="P29" s="143">
        <f>I19</f>
        <v>0</v>
      </c>
      <c r="Q29" s="144">
        <v>0</v>
      </c>
      <c r="R29" s="143">
        <f>J19</f>
        <v>0</v>
      </c>
      <c r="S29" s="144">
        <v>0</v>
      </c>
      <c r="T29" s="143">
        <f>K19</f>
        <v>0</v>
      </c>
      <c r="U29" s="144">
        <v>0</v>
      </c>
      <c r="V29" s="143">
        <f>L19</f>
        <v>0</v>
      </c>
      <c r="W29" s="144">
        <v>0</v>
      </c>
      <c r="X29" s="143">
        <f>M19</f>
        <v>0</v>
      </c>
      <c r="Y29" s="144">
        <v>0</v>
      </c>
      <c r="Z29" s="143">
        <f>N19</f>
        <v>0</v>
      </c>
      <c r="AA29" s="144">
        <v>0</v>
      </c>
      <c r="AB29" s="143">
        <f>O19</f>
        <v>0</v>
      </c>
      <c r="AC29" s="144">
        <v>0</v>
      </c>
      <c r="AD29" s="143">
        <f>P19</f>
        <v>0</v>
      </c>
      <c r="AE29" s="144">
        <v>0</v>
      </c>
      <c r="AF29" s="143">
        <f>Q19</f>
        <v>0</v>
      </c>
      <c r="AG29" s="144">
        <v>0</v>
      </c>
      <c r="AH29" s="143">
        <f>R19</f>
        <v>0</v>
      </c>
      <c r="AI29" s="144">
        <v>0</v>
      </c>
      <c r="AJ29" s="143">
        <f>S19</f>
        <v>0</v>
      </c>
      <c r="AK29" s="144">
        <v>0</v>
      </c>
      <c r="AL29" s="143">
        <f>T19</f>
        <v>0</v>
      </c>
      <c r="AM29" s="144">
        <v>0</v>
      </c>
      <c r="AN29" s="143">
        <f>U19</f>
        <v>0</v>
      </c>
      <c r="AO29" s="144">
        <v>0</v>
      </c>
      <c r="AP29" s="143">
        <f>V19</f>
        <v>0</v>
      </c>
      <c r="AQ29" s="144">
        <v>0</v>
      </c>
      <c r="AR29" s="143">
        <f>W19</f>
        <v>0</v>
      </c>
      <c r="AS29" s="144">
        <v>0</v>
      </c>
      <c r="AT29" s="143">
        <f>X19</f>
        <v>0</v>
      </c>
      <c r="AU29" s="144">
        <v>0</v>
      </c>
      <c r="AV29" s="143">
        <f>Y19</f>
        <v>0</v>
      </c>
      <c r="AW29" s="144">
        <v>0</v>
      </c>
      <c r="AX29" s="143">
        <f>Z19</f>
        <v>0</v>
      </c>
      <c r="AY29" s="144">
        <v>0</v>
      </c>
      <c r="AZ29" s="143">
        <f>AA19</f>
        <v>0</v>
      </c>
    </row>
    <row r="30" spans="2:52">
      <c r="B30" s="28" t="s">
        <v>291</v>
      </c>
      <c r="C30" s="143">
        <f>C25</f>
        <v>2</v>
      </c>
      <c r="D30" s="137">
        <v>0</v>
      </c>
      <c r="E30" s="143">
        <f>D25</f>
        <v>0</v>
      </c>
      <c r="F30" s="137">
        <v>0</v>
      </c>
      <c r="G30" s="143">
        <f>E25</f>
        <v>0</v>
      </c>
      <c r="H30" s="137">
        <v>0</v>
      </c>
      <c r="I30" s="143">
        <f>F25</f>
        <v>0</v>
      </c>
      <c r="J30" s="137">
        <v>0</v>
      </c>
      <c r="K30" s="143">
        <f>G25</f>
        <v>0</v>
      </c>
      <c r="L30" s="137">
        <v>0</v>
      </c>
      <c r="M30" s="143">
        <f>H25</f>
        <v>0</v>
      </c>
      <c r="N30" s="137">
        <v>0</v>
      </c>
      <c r="O30" s="143">
        <f>I25</f>
        <v>0</v>
      </c>
      <c r="P30" s="137">
        <v>0</v>
      </c>
      <c r="Q30" s="143">
        <f>J25</f>
        <v>0</v>
      </c>
      <c r="R30" s="137">
        <v>0</v>
      </c>
      <c r="S30" s="143">
        <f>K25</f>
        <v>0</v>
      </c>
      <c r="T30" s="137">
        <v>0</v>
      </c>
      <c r="U30" s="143">
        <f>L25</f>
        <v>0</v>
      </c>
      <c r="V30" s="137">
        <v>0</v>
      </c>
      <c r="W30" s="143">
        <f>M25</f>
        <v>0</v>
      </c>
      <c r="X30" s="137">
        <v>0</v>
      </c>
      <c r="Y30" s="143">
        <f>N25</f>
        <v>0</v>
      </c>
      <c r="Z30" s="137">
        <v>0</v>
      </c>
      <c r="AA30" s="143">
        <f>O25</f>
        <v>0</v>
      </c>
      <c r="AB30" s="137">
        <v>0</v>
      </c>
      <c r="AC30" s="143">
        <f>P25</f>
        <v>0</v>
      </c>
      <c r="AD30" s="137">
        <v>0</v>
      </c>
      <c r="AE30" s="143">
        <f>Q25</f>
        <v>0</v>
      </c>
      <c r="AF30" s="137">
        <v>0</v>
      </c>
      <c r="AG30" s="143">
        <f>R25</f>
        <v>0</v>
      </c>
      <c r="AH30" s="137">
        <v>0</v>
      </c>
      <c r="AI30" s="143">
        <f>S25</f>
        <v>0</v>
      </c>
      <c r="AJ30" s="137">
        <v>0</v>
      </c>
      <c r="AK30" s="143">
        <f>T25</f>
        <v>0</v>
      </c>
      <c r="AL30" s="137">
        <v>0</v>
      </c>
      <c r="AM30" s="143">
        <f>U25</f>
        <v>0</v>
      </c>
      <c r="AN30" s="137">
        <v>0</v>
      </c>
      <c r="AO30" s="143">
        <f>V25</f>
        <v>0</v>
      </c>
      <c r="AP30" s="137">
        <v>0</v>
      </c>
      <c r="AQ30" s="143">
        <f>W25</f>
        <v>0</v>
      </c>
      <c r="AR30" s="137">
        <v>0</v>
      </c>
      <c r="AS30" s="143">
        <f>X25</f>
        <v>0</v>
      </c>
      <c r="AT30" s="137">
        <v>0</v>
      </c>
      <c r="AU30" s="143">
        <f>Y25</f>
        <v>0</v>
      </c>
      <c r="AV30" s="137">
        <v>0</v>
      </c>
      <c r="AW30" s="143">
        <f>Z25</f>
        <v>0</v>
      </c>
      <c r="AX30" s="137">
        <v>0</v>
      </c>
      <c r="AY30" s="143">
        <f>AA25</f>
        <v>0</v>
      </c>
      <c r="AZ30" s="137">
        <v>0</v>
      </c>
    </row>
    <row r="31" spans="2:52">
      <c r="B31" s="28" t="s">
        <v>292</v>
      </c>
      <c r="C31" s="138">
        <f>C29-C30</f>
        <v>-2</v>
      </c>
      <c r="D31" s="138">
        <f t="shared" ref="D31:AZ31" si="6">D29-D30</f>
        <v>1</v>
      </c>
      <c r="E31" s="138">
        <f t="shared" si="6"/>
        <v>0</v>
      </c>
      <c r="F31" s="138">
        <f t="shared" si="6"/>
        <v>0</v>
      </c>
      <c r="G31" s="138">
        <f t="shared" si="6"/>
        <v>0</v>
      </c>
      <c r="H31" s="138">
        <f t="shared" si="6"/>
        <v>0</v>
      </c>
      <c r="I31" s="138">
        <f t="shared" si="6"/>
        <v>0</v>
      </c>
      <c r="J31" s="138">
        <f t="shared" si="6"/>
        <v>0</v>
      </c>
      <c r="K31" s="138">
        <f t="shared" si="6"/>
        <v>0</v>
      </c>
      <c r="L31" s="138">
        <f t="shared" si="6"/>
        <v>0</v>
      </c>
      <c r="M31" s="138">
        <f>M29-M30</f>
        <v>0</v>
      </c>
      <c r="N31" s="138">
        <f t="shared" si="6"/>
        <v>0</v>
      </c>
      <c r="O31" s="138">
        <f t="shared" si="6"/>
        <v>0</v>
      </c>
      <c r="P31" s="138">
        <f t="shared" si="6"/>
        <v>0</v>
      </c>
      <c r="Q31" s="138">
        <f t="shared" si="6"/>
        <v>0</v>
      </c>
      <c r="R31" s="138">
        <f t="shared" si="6"/>
        <v>0</v>
      </c>
      <c r="S31" s="138">
        <f t="shared" si="6"/>
        <v>0</v>
      </c>
      <c r="T31" s="138">
        <f t="shared" si="6"/>
        <v>0</v>
      </c>
      <c r="U31" s="138">
        <f t="shared" si="6"/>
        <v>0</v>
      </c>
      <c r="V31" s="138">
        <f t="shared" si="6"/>
        <v>0</v>
      </c>
      <c r="W31" s="138">
        <f t="shared" si="6"/>
        <v>0</v>
      </c>
      <c r="X31" s="138">
        <f t="shared" si="6"/>
        <v>0</v>
      </c>
      <c r="Y31" s="138">
        <f t="shared" si="6"/>
        <v>0</v>
      </c>
      <c r="Z31" s="138">
        <f t="shared" si="6"/>
        <v>0</v>
      </c>
      <c r="AA31" s="138">
        <f t="shared" si="6"/>
        <v>0</v>
      </c>
      <c r="AB31" s="138">
        <f t="shared" si="6"/>
        <v>0</v>
      </c>
      <c r="AC31" s="138">
        <f t="shared" si="6"/>
        <v>0</v>
      </c>
      <c r="AD31" s="138">
        <f t="shared" si="6"/>
        <v>0</v>
      </c>
      <c r="AE31" s="138">
        <f t="shared" si="6"/>
        <v>0</v>
      </c>
      <c r="AF31" s="138">
        <f t="shared" si="6"/>
        <v>0</v>
      </c>
      <c r="AG31" s="138">
        <f t="shared" si="6"/>
        <v>0</v>
      </c>
      <c r="AH31" s="138">
        <f t="shared" si="6"/>
        <v>0</v>
      </c>
      <c r="AI31" s="138">
        <f t="shared" si="6"/>
        <v>0</v>
      </c>
      <c r="AJ31" s="138">
        <f t="shared" si="6"/>
        <v>0</v>
      </c>
      <c r="AK31" s="138">
        <f t="shared" si="6"/>
        <v>0</v>
      </c>
      <c r="AL31" s="138">
        <f t="shared" si="6"/>
        <v>0</v>
      </c>
      <c r="AM31" s="138">
        <f>AM29-AM30</f>
        <v>0</v>
      </c>
      <c r="AN31" s="138">
        <f t="shared" si="6"/>
        <v>0</v>
      </c>
      <c r="AO31" s="138">
        <f t="shared" si="6"/>
        <v>0</v>
      </c>
      <c r="AP31" s="138">
        <f t="shared" si="6"/>
        <v>0</v>
      </c>
      <c r="AQ31" s="138">
        <f t="shared" si="6"/>
        <v>0</v>
      </c>
      <c r="AR31" s="138">
        <f t="shared" si="6"/>
        <v>0</v>
      </c>
      <c r="AS31" s="138">
        <f t="shared" si="6"/>
        <v>0</v>
      </c>
      <c r="AT31" s="138">
        <f t="shared" si="6"/>
        <v>0</v>
      </c>
      <c r="AU31" s="138">
        <f t="shared" si="6"/>
        <v>0</v>
      </c>
      <c r="AV31" s="138">
        <f t="shared" si="6"/>
        <v>0</v>
      </c>
      <c r="AW31" s="138">
        <f t="shared" si="6"/>
        <v>0</v>
      </c>
      <c r="AX31" s="138">
        <f t="shared" si="6"/>
        <v>0</v>
      </c>
      <c r="AY31" s="138">
        <f t="shared" si="6"/>
        <v>0</v>
      </c>
      <c r="AZ31" s="138">
        <f t="shared" si="6"/>
        <v>0</v>
      </c>
    </row>
    <row r="33" spans="2:27">
      <c r="B33" s="36" t="s">
        <v>147</v>
      </c>
      <c r="C33" s="162">
        <f>XNPV('Model Parameters &amp; Inputs'!$C$8,C31:AZ31,C28:AZ28)</f>
        <v>-1</v>
      </c>
      <c r="D33" s="71"/>
      <c r="E33" s="104"/>
    </row>
    <row r="34" spans="2:27">
      <c r="B34" s="36" t="s">
        <v>159</v>
      </c>
      <c r="C34" s="145">
        <f>-($C$10-C33)/$C$10</f>
        <v>0</v>
      </c>
    </row>
    <row r="35" spans="2:27">
      <c r="B35" s="36" t="s">
        <v>160</v>
      </c>
      <c r="C35" s="162">
        <f>C33-$C$10</f>
        <v>0</v>
      </c>
    </row>
    <row r="37" spans="2:27">
      <c r="B37" s="100" t="s">
        <v>188</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row>
    <row r="39" spans="2:27">
      <c r="B39" s="29" t="s">
        <v>158</v>
      </c>
      <c r="C39" s="102">
        <f>'Delay Values'!C8</f>
        <v>183.05591939546599</v>
      </c>
    </row>
    <row r="41" spans="2:27">
      <c r="B41" s="30" t="s">
        <v>288</v>
      </c>
      <c r="C41" s="135">
        <v>1</v>
      </c>
      <c r="D41" s="135">
        <f>C41+1</f>
        <v>2</v>
      </c>
      <c r="E41" s="135">
        <f t="shared" ref="E41:AA41" si="7">D41+1</f>
        <v>3</v>
      </c>
      <c r="F41" s="135">
        <f t="shared" si="7"/>
        <v>4</v>
      </c>
      <c r="G41" s="135">
        <f t="shared" si="7"/>
        <v>5</v>
      </c>
      <c r="H41" s="135">
        <f t="shared" si="7"/>
        <v>6</v>
      </c>
      <c r="I41" s="135">
        <f t="shared" si="7"/>
        <v>7</v>
      </c>
      <c r="J41" s="135">
        <f t="shared" si="7"/>
        <v>8</v>
      </c>
      <c r="K41" s="135">
        <f t="shared" si="7"/>
        <v>9</v>
      </c>
      <c r="L41" s="135">
        <f t="shared" si="7"/>
        <v>10</v>
      </c>
      <c r="M41" s="135">
        <f t="shared" si="7"/>
        <v>11</v>
      </c>
      <c r="N41" s="135">
        <f t="shared" si="7"/>
        <v>12</v>
      </c>
      <c r="O41" s="135">
        <f t="shared" si="7"/>
        <v>13</v>
      </c>
      <c r="P41" s="135">
        <f t="shared" si="7"/>
        <v>14</v>
      </c>
      <c r="Q41" s="135">
        <f t="shared" si="7"/>
        <v>15</v>
      </c>
      <c r="R41" s="135">
        <f t="shared" si="7"/>
        <v>16</v>
      </c>
      <c r="S41" s="135">
        <f t="shared" si="7"/>
        <v>17</v>
      </c>
      <c r="T41" s="135">
        <f t="shared" si="7"/>
        <v>18</v>
      </c>
      <c r="U41" s="135">
        <f t="shared" si="7"/>
        <v>19</v>
      </c>
      <c r="V41" s="135">
        <f t="shared" si="7"/>
        <v>20</v>
      </c>
      <c r="W41" s="135">
        <f t="shared" si="7"/>
        <v>21</v>
      </c>
      <c r="X41" s="135">
        <f t="shared" si="7"/>
        <v>22</v>
      </c>
      <c r="Y41" s="135">
        <f t="shared" si="7"/>
        <v>23</v>
      </c>
      <c r="Z41" s="135">
        <f t="shared" si="7"/>
        <v>24</v>
      </c>
      <c r="AA41" s="135">
        <f t="shared" si="7"/>
        <v>25</v>
      </c>
    </row>
    <row r="42" spans="2:27">
      <c r="B42" s="29" t="s">
        <v>293</v>
      </c>
      <c r="C42" s="141">
        <f>C39</f>
        <v>183.05591939546599</v>
      </c>
      <c r="D42" s="142">
        <v>0</v>
      </c>
      <c r="E42" s="142">
        <v>0</v>
      </c>
      <c r="F42" s="142">
        <v>0</v>
      </c>
      <c r="G42" s="142">
        <v>0</v>
      </c>
      <c r="H42" s="142">
        <v>0</v>
      </c>
      <c r="I42" s="142">
        <v>0</v>
      </c>
      <c r="J42" s="142">
        <v>0</v>
      </c>
      <c r="K42" s="142">
        <v>0</v>
      </c>
      <c r="L42" s="142">
        <v>0</v>
      </c>
      <c r="M42" s="142">
        <v>0</v>
      </c>
      <c r="N42" s="142">
        <v>0</v>
      </c>
      <c r="O42" s="142">
        <v>0</v>
      </c>
      <c r="P42" s="142">
        <v>0</v>
      </c>
      <c r="Q42" s="142">
        <v>0</v>
      </c>
      <c r="R42" s="142">
        <v>0</v>
      </c>
      <c r="S42" s="142">
        <v>0</v>
      </c>
      <c r="T42" s="142">
        <v>0</v>
      </c>
      <c r="U42" s="142">
        <v>0</v>
      </c>
      <c r="V42" s="142">
        <v>0</v>
      </c>
      <c r="W42" s="142">
        <v>0</v>
      </c>
      <c r="X42" s="142">
        <v>0</v>
      </c>
      <c r="Y42" s="142">
        <v>0</v>
      </c>
      <c r="Z42" s="142">
        <v>0</v>
      </c>
      <c r="AA42" s="142">
        <v>0</v>
      </c>
    </row>
    <row r="43" spans="2:27">
      <c r="B43" s="28" t="s">
        <v>289</v>
      </c>
      <c r="C43" s="34">
        <f>$C$5</f>
        <v>43466</v>
      </c>
      <c r="D43" s="34">
        <f>(DATE(YEAR(C43)+1,MONTH(C43),DAY(C43)))+C42</f>
        <v>44014.055919395469</v>
      </c>
      <c r="E43" s="34">
        <f t="shared" ref="E43:AA43" si="8">(DATE(YEAR(D43)+1,MONTH(D43),DAY(D43)))+D42</f>
        <v>44379</v>
      </c>
      <c r="F43" s="34">
        <f t="shared" si="8"/>
        <v>44744</v>
      </c>
      <c r="G43" s="34">
        <f t="shared" si="8"/>
        <v>45109</v>
      </c>
      <c r="H43" s="34">
        <f t="shared" si="8"/>
        <v>45475</v>
      </c>
      <c r="I43" s="34">
        <f t="shared" si="8"/>
        <v>45840</v>
      </c>
      <c r="J43" s="34">
        <f t="shared" si="8"/>
        <v>46205</v>
      </c>
      <c r="K43" s="34">
        <f t="shared" si="8"/>
        <v>46570</v>
      </c>
      <c r="L43" s="34">
        <f t="shared" si="8"/>
        <v>46936</v>
      </c>
      <c r="M43" s="34">
        <f t="shared" si="8"/>
        <v>47301</v>
      </c>
      <c r="N43" s="34">
        <f t="shared" si="8"/>
        <v>47666</v>
      </c>
      <c r="O43" s="34">
        <f t="shared" si="8"/>
        <v>48031</v>
      </c>
      <c r="P43" s="34">
        <f t="shared" si="8"/>
        <v>48397</v>
      </c>
      <c r="Q43" s="34">
        <f t="shared" si="8"/>
        <v>48762</v>
      </c>
      <c r="R43" s="34">
        <f t="shared" si="8"/>
        <v>49127</v>
      </c>
      <c r="S43" s="34">
        <f t="shared" si="8"/>
        <v>49492</v>
      </c>
      <c r="T43" s="34">
        <f t="shared" si="8"/>
        <v>49858</v>
      </c>
      <c r="U43" s="34">
        <f t="shared" si="8"/>
        <v>50223</v>
      </c>
      <c r="V43" s="34">
        <f t="shared" si="8"/>
        <v>50588</v>
      </c>
      <c r="W43" s="34">
        <f t="shared" si="8"/>
        <v>50953</v>
      </c>
      <c r="X43" s="34">
        <f t="shared" si="8"/>
        <v>51319</v>
      </c>
      <c r="Y43" s="34">
        <f t="shared" si="8"/>
        <v>51684</v>
      </c>
      <c r="Z43" s="34">
        <f t="shared" si="8"/>
        <v>52049</v>
      </c>
      <c r="AA43" s="34">
        <f t="shared" si="8"/>
        <v>52414</v>
      </c>
    </row>
    <row r="44" spans="2:27">
      <c r="B44" s="28" t="s">
        <v>284</v>
      </c>
      <c r="C44" s="137">
        <f>C$6</f>
        <v>1</v>
      </c>
      <c r="D44" s="137">
        <f t="shared" ref="D44:AA44" si="9">D$6</f>
        <v>0</v>
      </c>
      <c r="E44" s="137">
        <f t="shared" si="9"/>
        <v>0</v>
      </c>
      <c r="F44" s="137">
        <f t="shared" si="9"/>
        <v>0</v>
      </c>
      <c r="G44" s="137">
        <f t="shared" si="9"/>
        <v>0</v>
      </c>
      <c r="H44" s="137">
        <f t="shared" si="9"/>
        <v>0</v>
      </c>
      <c r="I44" s="137">
        <f t="shared" si="9"/>
        <v>0</v>
      </c>
      <c r="J44" s="137">
        <f t="shared" si="9"/>
        <v>0</v>
      </c>
      <c r="K44" s="137">
        <f t="shared" si="9"/>
        <v>0</v>
      </c>
      <c r="L44" s="137">
        <f t="shared" si="9"/>
        <v>0</v>
      </c>
      <c r="M44" s="137">
        <f t="shared" si="9"/>
        <v>0</v>
      </c>
      <c r="N44" s="137">
        <f t="shared" si="9"/>
        <v>0</v>
      </c>
      <c r="O44" s="137">
        <f t="shared" si="9"/>
        <v>0</v>
      </c>
      <c r="P44" s="137">
        <f t="shared" si="9"/>
        <v>0</v>
      </c>
      <c r="Q44" s="137">
        <f t="shared" si="9"/>
        <v>0</v>
      </c>
      <c r="R44" s="137">
        <f t="shared" si="9"/>
        <v>0</v>
      </c>
      <c r="S44" s="137">
        <f t="shared" si="9"/>
        <v>0</v>
      </c>
      <c r="T44" s="137">
        <f t="shared" si="9"/>
        <v>0</v>
      </c>
      <c r="U44" s="137">
        <f t="shared" si="9"/>
        <v>0</v>
      </c>
      <c r="V44" s="137">
        <f t="shared" si="9"/>
        <v>0</v>
      </c>
      <c r="W44" s="137">
        <f t="shared" si="9"/>
        <v>0</v>
      </c>
      <c r="X44" s="137">
        <f t="shared" si="9"/>
        <v>0</v>
      </c>
      <c r="Y44" s="137">
        <f t="shared" si="9"/>
        <v>0</v>
      </c>
      <c r="Z44" s="137">
        <f t="shared" si="9"/>
        <v>0</v>
      </c>
      <c r="AA44" s="137">
        <f t="shared" si="9"/>
        <v>0</v>
      </c>
    </row>
    <row r="46" spans="2:27">
      <c r="B46" s="30" t="s">
        <v>290</v>
      </c>
      <c r="C46" s="29">
        <v>1</v>
      </c>
      <c r="D46" s="135">
        <f>C46+1</f>
        <v>2</v>
      </c>
      <c r="E46" s="135">
        <f t="shared" ref="E46:AA46" si="10">D46+1</f>
        <v>3</v>
      </c>
      <c r="F46" s="135">
        <f t="shared" si="10"/>
        <v>4</v>
      </c>
      <c r="G46" s="135">
        <f t="shared" si="10"/>
        <v>5</v>
      </c>
      <c r="H46" s="135">
        <f t="shared" si="10"/>
        <v>6</v>
      </c>
      <c r="I46" s="135">
        <f t="shared" si="10"/>
        <v>7</v>
      </c>
      <c r="J46" s="135">
        <f t="shared" si="10"/>
        <v>8</v>
      </c>
      <c r="K46" s="135">
        <f t="shared" si="10"/>
        <v>9</v>
      </c>
      <c r="L46" s="135">
        <f t="shared" si="10"/>
        <v>10</v>
      </c>
      <c r="M46" s="135">
        <f t="shared" si="10"/>
        <v>11</v>
      </c>
      <c r="N46" s="135">
        <f t="shared" si="10"/>
        <v>12</v>
      </c>
      <c r="O46" s="135">
        <f t="shared" si="10"/>
        <v>13</v>
      </c>
      <c r="P46" s="135">
        <f t="shared" si="10"/>
        <v>14</v>
      </c>
      <c r="Q46" s="135">
        <f t="shared" si="10"/>
        <v>15</v>
      </c>
      <c r="R46" s="135">
        <f t="shared" si="10"/>
        <v>16</v>
      </c>
      <c r="S46" s="135">
        <f t="shared" si="10"/>
        <v>17</v>
      </c>
      <c r="T46" s="135">
        <f t="shared" si="10"/>
        <v>18</v>
      </c>
      <c r="U46" s="135">
        <f t="shared" si="10"/>
        <v>19</v>
      </c>
      <c r="V46" s="135">
        <f t="shared" si="10"/>
        <v>20</v>
      </c>
      <c r="W46" s="135">
        <f t="shared" si="10"/>
        <v>21</v>
      </c>
      <c r="X46" s="135">
        <f t="shared" si="10"/>
        <v>22</v>
      </c>
      <c r="Y46" s="135">
        <f t="shared" si="10"/>
        <v>23</v>
      </c>
      <c r="Z46" s="135">
        <f t="shared" si="10"/>
        <v>24</v>
      </c>
      <c r="AA46" s="135">
        <f t="shared" si="10"/>
        <v>25</v>
      </c>
    </row>
    <row r="47" spans="2:27">
      <c r="B47" s="29" t="s">
        <v>289</v>
      </c>
      <c r="C47" s="34">
        <f>C$5</f>
        <v>43466</v>
      </c>
      <c r="D47" s="34">
        <f t="shared" ref="D47:AA47" si="11">D$5</f>
        <v>43831</v>
      </c>
      <c r="E47" s="34">
        <f t="shared" si="11"/>
        <v>44197</v>
      </c>
      <c r="F47" s="34">
        <f t="shared" si="11"/>
        <v>44562</v>
      </c>
      <c r="G47" s="34">
        <f t="shared" si="11"/>
        <v>44927</v>
      </c>
      <c r="H47" s="34">
        <f t="shared" si="11"/>
        <v>45292</v>
      </c>
      <c r="I47" s="34">
        <f t="shared" si="11"/>
        <v>45658</v>
      </c>
      <c r="J47" s="34">
        <f t="shared" si="11"/>
        <v>46023</v>
      </c>
      <c r="K47" s="34">
        <f t="shared" si="11"/>
        <v>46388</v>
      </c>
      <c r="L47" s="34">
        <f t="shared" si="11"/>
        <v>46753</v>
      </c>
      <c r="M47" s="34">
        <f t="shared" si="11"/>
        <v>47119</v>
      </c>
      <c r="N47" s="34">
        <f t="shared" si="11"/>
        <v>47484</v>
      </c>
      <c r="O47" s="34">
        <f t="shared" si="11"/>
        <v>47849</v>
      </c>
      <c r="P47" s="34">
        <f t="shared" si="11"/>
        <v>48214</v>
      </c>
      <c r="Q47" s="34">
        <f t="shared" si="11"/>
        <v>48580</v>
      </c>
      <c r="R47" s="34">
        <f t="shared" si="11"/>
        <v>48945</v>
      </c>
      <c r="S47" s="34">
        <f t="shared" si="11"/>
        <v>49310</v>
      </c>
      <c r="T47" s="34">
        <f t="shared" si="11"/>
        <v>49675</v>
      </c>
      <c r="U47" s="34">
        <f t="shared" si="11"/>
        <v>50041</v>
      </c>
      <c r="V47" s="34">
        <f t="shared" si="11"/>
        <v>50406</v>
      </c>
      <c r="W47" s="34">
        <f t="shared" si="11"/>
        <v>50771</v>
      </c>
      <c r="X47" s="34">
        <f t="shared" si="11"/>
        <v>51136</v>
      </c>
      <c r="Y47" s="34">
        <f t="shared" si="11"/>
        <v>51502</v>
      </c>
      <c r="Z47" s="34">
        <f>Z$5</f>
        <v>51867</v>
      </c>
      <c r="AA47" s="34">
        <f t="shared" si="11"/>
        <v>52232</v>
      </c>
    </row>
    <row r="48" spans="2:27">
      <c r="B48" s="28" t="s">
        <v>285</v>
      </c>
      <c r="C48" s="138">
        <f>'Baseline Cash Flow Projections'!C$17</f>
        <v>1</v>
      </c>
      <c r="D48" s="138">
        <f>'Baseline Cash Flow Projections'!D$17</f>
        <v>0</v>
      </c>
      <c r="E48" s="138">
        <f>'Baseline Cash Flow Projections'!E$17</f>
        <v>0</v>
      </c>
      <c r="F48" s="138">
        <f>'Baseline Cash Flow Projections'!F$17</f>
        <v>0</v>
      </c>
      <c r="G48" s="138">
        <f>'Baseline Cash Flow Projections'!G$17</f>
        <v>0</v>
      </c>
      <c r="H48" s="138">
        <f>'Baseline Cash Flow Projections'!H$17</f>
        <v>0</v>
      </c>
      <c r="I48" s="138">
        <f>'Baseline Cash Flow Projections'!I$17</f>
        <v>0</v>
      </c>
      <c r="J48" s="138">
        <f>'Baseline Cash Flow Projections'!J$17</f>
        <v>0</v>
      </c>
      <c r="K48" s="138">
        <f>'Baseline Cash Flow Projections'!K$17</f>
        <v>0</v>
      </c>
      <c r="L48" s="138">
        <f>'Baseline Cash Flow Projections'!L$17</f>
        <v>0</v>
      </c>
      <c r="M48" s="138">
        <f>'Baseline Cash Flow Projections'!M$17</f>
        <v>0</v>
      </c>
      <c r="N48" s="138">
        <f>'Baseline Cash Flow Projections'!N$17</f>
        <v>0</v>
      </c>
      <c r="O48" s="138">
        <f>'Baseline Cash Flow Projections'!O$17</f>
        <v>0</v>
      </c>
      <c r="P48" s="138">
        <f>'Baseline Cash Flow Projections'!P$17</f>
        <v>0</v>
      </c>
      <c r="Q48" s="138">
        <f>'Baseline Cash Flow Projections'!Q$17</f>
        <v>0</v>
      </c>
      <c r="R48" s="138">
        <f>'Baseline Cash Flow Projections'!R$17</f>
        <v>0</v>
      </c>
      <c r="S48" s="138">
        <f>'Baseline Cash Flow Projections'!S$17</f>
        <v>0</v>
      </c>
      <c r="T48" s="138">
        <f>'Baseline Cash Flow Projections'!T$17</f>
        <v>0</v>
      </c>
      <c r="U48" s="138">
        <f>'Baseline Cash Flow Projections'!U$17</f>
        <v>0</v>
      </c>
      <c r="V48" s="138">
        <f>'Baseline Cash Flow Projections'!V$17</f>
        <v>0</v>
      </c>
      <c r="W48" s="138">
        <f>'Baseline Cash Flow Projections'!W$17</f>
        <v>0</v>
      </c>
      <c r="X48" s="138">
        <f>'Baseline Cash Flow Projections'!X$17</f>
        <v>0</v>
      </c>
      <c r="Y48" s="138">
        <f>'Baseline Cash Flow Projections'!Y$17</f>
        <v>0</v>
      </c>
      <c r="Z48" s="138">
        <f>'Baseline Cash Flow Projections'!Z$17</f>
        <v>0</v>
      </c>
      <c r="AA48" s="138">
        <f>'Baseline Cash Flow Projections'!AA$17</f>
        <v>0</v>
      </c>
    </row>
    <row r="49" spans="2:52">
      <c r="B49" s="28" t="s">
        <v>286</v>
      </c>
      <c r="C49" s="138">
        <f>'Baseline Cash Flow Projections'!C$18</f>
        <v>1</v>
      </c>
      <c r="D49" s="138">
        <f>'Baseline Cash Flow Projections'!D$18</f>
        <v>0</v>
      </c>
      <c r="E49" s="138">
        <f>'Baseline Cash Flow Projections'!E$18</f>
        <v>0</v>
      </c>
      <c r="F49" s="138">
        <f>'Baseline Cash Flow Projections'!F$18</f>
        <v>0</v>
      </c>
      <c r="G49" s="138">
        <f>'Baseline Cash Flow Projections'!G$18</f>
        <v>0</v>
      </c>
      <c r="H49" s="138">
        <f>'Baseline Cash Flow Projections'!H$18</f>
        <v>0</v>
      </c>
      <c r="I49" s="138">
        <f>'Baseline Cash Flow Projections'!I$18</f>
        <v>0</v>
      </c>
      <c r="J49" s="138">
        <f>'Baseline Cash Flow Projections'!J$18</f>
        <v>0</v>
      </c>
      <c r="K49" s="138">
        <f>'Baseline Cash Flow Projections'!K$18</f>
        <v>0</v>
      </c>
      <c r="L49" s="138">
        <f>'Baseline Cash Flow Projections'!L$18</f>
        <v>0</v>
      </c>
      <c r="M49" s="138">
        <f>'Baseline Cash Flow Projections'!M$18</f>
        <v>0</v>
      </c>
      <c r="N49" s="138">
        <f>'Baseline Cash Flow Projections'!N$18</f>
        <v>0</v>
      </c>
      <c r="O49" s="138">
        <f>'Baseline Cash Flow Projections'!O$18</f>
        <v>0</v>
      </c>
      <c r="P49" s="138">
        <f>'Baseline Cash Flow Projections'!P$18</f>
        <v>0</v>
      </c>
      <c r="Q49" s="138">
        <f>'Baseline Cash Flow Projections'!Q$18</f>
        <v>0</v>
      </c>
      <c r="R49" s="138">
        <f>'Baseline Cash Flow Projections'!R$18</f>
        <v>0</v>
      </c>
      <c r="S49" s="138">
        <f>'Baseline Cash Flow Projections'!S$18</f>
        <v>0</v>
      </c>
      <c r="T49" s="138">
        <f>'Baseline Cash Flow Projections'!T$18</f>
        <v>0</v>
      </c>
      <c r="U49" s="138">
        <f>'Baseline Cash Flow Projections'!U$18</f>
        <v>0</v>
      </c>
      <c r="V49" s="138">
        <f>'Baseline Cash Flow Projections'!V$18</f>
        <v>0</v>
      </c>
      <c r="W49" s="138">
        <f>'Baseline Cash Flow Projections'!W$18</f>
        <v>0</v>
      </c>
      <c r="X49" s="138">
        <f>'Baseline Cash Flow Projections'!X$18</f>
        <v>0</v>
      </c>
      <c r="Y49" s="138">
        <f>'Baseline Cash Flow Projections'!Y$18</f>
        <v>0</v>
      </c>
      <c r="Z49" s="138">
        <f>'Baseline Cash Flow Projections'!Z$18</f>
        <v>0</v>
      </c>
      <c r="AA49" s="138">
        <f>'Baseline Cash Flow Projections'!AA$18</f>
        <v>0</v>
      </c>
    </row>
    <row r="50" spans="2:52">
      <c r="B50" s="28" t="s">
        <v>291</v>
      </c>
      <c r="C50" s="138">
        <f>SUM(C48:C49)</f>
        <v>2</v>
      </c>
      <c r="D50" s="138">
        <f t="shared" ref="D50" si="12">SUM(D48:D49)</f>
        <v>0</v>
      </c>
      <c r="E50" s="138">
        <f t="shared" ref="E50" si="13">SUM(E48:E49)</f>
        <v>0</v>
      </c>
      <c r="F50" s="138">
        <f t="shared" ref="F50" si="14">SUM(F48:F49)</f>
        <v>0</v>
      </c>
      <c r="G50" s="138">
        <f t="shared" ref="G50" si="15">SUM(G48:G49)</f>
        <v>0</v>
      </c>
      <c r="H50" s="138">
        <f t="shared" ref="H50" si="16">SUM(H48:H49)</f>
        <v>0</v>
      </c>
      <c r="I50" s="138">
        <f t="shared" ref="I50" si="17">SUM(I48:I49)</f>
        <v>0</v>
      </c>
      <c r="J50" s="138">
        <f t="shared" ref="J50" si="18">SUM(J48:J49)</f>
        <v>0</v>
      </c>
      <c r="K50" s="138">
        <f t="shared" ref="K50" si="19">SUM(K48:K49)</f>
        <v>0</v>
      </c>
      <c r="L50" s="138">
        <f t="shared" ref="L50" si="20">SUM(L48:L49)</f>
        <v>0</v>
      </c>
      <c r="M50" s="138">
        <f t="shared" ref="M50" si="21">SUM(M48:M49)</f>
        <v>0</v>
      </c>
      <c r="N50" s="138">
        <f t="shared" ref="N50" si="22">SUM(N48:N49)</f>
        <v>0</v>
      </c>
      <c r="O50" s="138">
        <f t="shared" ref="O50" si="23">SUM(O48:O49)</f>
        <v>0</v>
      </c>
      <c r="P50" s="138">
        <f t="shared" ref="P50" si="24">SUM(P48:P49)</f>
        <v>0</v>
      </c>
      <c r="Q50" s="138">
        <f t="shared" ref="Q50" si="25">SUM(Q48:Q49)</f>
        <v>0</v>
      </c>
      <c r="R50" s="138">
        <f t="shared" ref="R50" si="26">SUM(R48:R49)</f>
        <v>0</v>
      </c>
      <c r="S50" s="138">
        <f t="shared" ref="S50" si="27">SUM(S48:S49)</f>
        <v>0</v>
      </c>
      <c r="T50" s="138">
        <f t="shared" ref="T50" si="28">SUM(T48:T49)</f>
        <v>0</v>
      </c>
      <c r="U50" s="138">
        <f t="shared" ref="U50" si="29">SUM(U48:U49)</f>
        <v>0</v>
      </c>
      <c r="V50" s="138">
        <f t="shared" ref="V50" si="30">SUM(V48:V49)</f>
        <v>0</v>
      </c>
      <c r="W50" s="138">
        <f t="shared" ref="W50" si="31">SUM(W48:W49)</f>
        <v>0</v>
      </c>
      <c r="X50" s="138">
        <f t="shared" ref="X50" si="32">SUM(X48:X49)</f>
        <v>0</v>
      </c>
      <c r="Y50" s="138">
        <f t="shared" ref="Y50" si="33">SUM(Y48:Y49)</f>
        <v>0</v>
      </c>
      <c r="Z50" s="138">
        <f t="shared" ref="Z50" si="34">SUM(Z48:Z49)</f>
        <v>0</v>
      </c>
      <c r="AA50" s="138">
        <f t="shared" ref="AA50" si="35">SUM(AA48:AA49)</f>
        <v>0</v>
      </c>
    </row>
    <row r="52" spans="2:52">
      <c r="B52" s="30" t="s">
        <v>294</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row>
    <row r="53" spans="2:52" s="26" customFormat="1">
      <c r="B53" s="80" t="s">
        <v>289</v>
      </c>
      <c r="C53" s="42">
        <f>C47</f>
        <v>43466</v>
      </c>
      <c r="D53" s="42">
        <f>C43</f>
        <v>43466</v>
      </c>
      <c r="E53" s="42">
        <f>D47</f>
        <v>43831</v>
      </c>
      <c r="F53" s="42">
        <f>D43</f>
        <v>44014.055919395469</v>
      </c>
      <c r="G53" s="42">
        <f>E47</f>
        <v>44197</v>
      </c>
      <c r="H53" s="42">
        <f>E43</f>
        <v>44379</v>
      </c>
      <c r="I53" s="42">
        <f>F47</f>
        <v>44562</v>
      </c>
      <c r="J53" s="42">
        <f>F43</f>
        <v>44744</v>
      </c>
      <c r="K53" s="42">
        <f>G47</f>
        <v>44927</v>
      </c>
      <c r="L53" s="42">
        <f>G43</f>
        <v>45109</v>
      </c>
      <c r="M53" s="42">
        <f>H47</f>
        <v>45292</v>
      </c>
      <c r="N53" s="42">
        <f>H43</f>
        <v>45475</v>
      </c>
      <c r="O53" s="42">
        <f>I47</f>
        <v>45658</v>
      </c>
      <c r="P53" s="42">
        <f>I43</f>
        <v>45840</v>
      </c>
      <c r="Q53" s="42">
        <f>J47</f>
        <v>46023</v>
      </c>
      <c r="R53" s="42">
        <f>J43</f>
        <v>46205</v>
      </c>
      <c r="S53" s="42">
        <f>K47</f>
        <v>46388</v>
      </c>
      <c r="T53" s="42">
        <f>K43</f>
        <v>46570</v>
      </c>
      <c r="U53" s="42">
        <f>L47</f>
        <v>46753</v>
      </c>
      <c r="V53" s="42">
        <f>L43</f>
        <v>46936</v>
      </c>
      <c r="W53" s="42">
        <f>M47</f>
        <v>47119</v>
      </c>
      <c r="X53" s="42">
        <f>M43</f>
        <v>47301</v>
      </c>
      <c r="Y53" s="42">
        <f>N47</f>
        <v>47484</v>
      </c>
      <c r="Z53" s="42">
        <f>N43</f>
        <v>47666</v>
      </c>
      <c r="AA53" s="42">
        <f>O47</f>
        <v>47849</v>
      </c>
      <c r="AB53" s="42">
        <f>O43</f>
        <v>48031</v>
      </c>
      <c r="AC53" s="42">
        <f>P47</f>
        <v>48214</v>
      </c>
      <c r="AD53" s="42">
        <f>P43</f>
        <v>48397</v>
      </c>
      <c r="AE53" s="42">
        <f>Q47</f>
        <v>48580</v>
      </c>
      <c r="AF53" s="42">
        <f>Q43</f>
        <v>48762</v>
      </c>
      <c r="AG53" s="42">
        <f>R47</f>
        <v>48945</v>
      </c>
      <c r="AH53" s="42">
        <f>R43</f>
        <v>49127</v>
      </c>
      <c r="AI53" s="42">
        <f>S47</f>
        <v>49310</v>
      </c>
      <c r="AJ53" s="42">
        <f>S43</f>
        <v>49492</v>
      </c>
      <c r="AK53" s="42">
        <f>T47</f>
        <v>49675</v>
      </c>
      <c r="AL53" s="42">
        <f>T43</f>
        <v>49858</v>
      </c>
      <c r="AM53" s="42">
        <f>U47</f>
        <v>50041</v>
      </c>
      <c r="AN53" s="42">
        <f>U43</f>
        <v>50223</v>
      </c>
      <c r="AO53" s="42">
        <f>V47</f>
        <v>50406</v>
      </c>
      <c r="AP53" s="42">
        <f>V43</f>
        <v>50588</v>
      </c>
      <c r="AQ53" s="42">
        <f>W47</f>
        <v>50771</v>
      </c>
      <c r="AR53" s="42">
        <f>W43</f>
        <v>50953</v>
      </c>
      <c r="AS53" s="42">
        <f>X47</f>
        <v>51136</v>
      </c>
      <c r="AT53" s="42">
        <f>X43</f>
        <v>51319</v>
      </c>
      <c r="AU53" s="42">
        <f>Y47</f>
        <v>51502</v>
      </c>
      <c r="AV53" s="42">
        <f>Y43</f>
        <v>51684</v>
      </c>
      <c r="AW53" s="42">
        <f>Z47</f>
        <v>51867</v>
      </c>
      <c r="AX53" s="42">
        <f>Z43</f>
        <v>52049</v>
      </c>
      <c r="AY53" s="42">
        <f>AA47</f>
        <v>52232</v>
      </c>
      <c r="AZ53" s="42">
        <f>AA43</f>
        <v>52414</v>
      </c>
    </row>
    <row r="54" spans="2:52">
      <c r="B54" s="28" t="s">
        <v>284</v>
      </c>
      <c r="C54" s="144">
        <v>0</v>
      </c>
      <c r="D54" s="143">
        <f>C44</f>
        <v>1</v>
      </c>
      <c r="E54" s="144">
        <v>0</v>
      </c>
      <c r="F54" s="143">
        <f>D44</f>
        <v>0</v>
      </c>
      <c r="G54" s="144">
        <v>0</v>
      </c>
      <c r="H54" s="143">
        <f>E44</f>
        <v>0</v>
      </c>
      <c r="I54" s="144">
        <v>0</v>
      </c>
      <c r="J54" s="143">
        <f>F44</f>
        <v>0</v>
      </c>
      <c r="K54" s="144">
        <v>0</v>
      </c>
      <c r="L54" s="143">
        <f>G44</f>
        <v>0</v>
      </c>
      <c r="M54" s="144">
        <v>0</v>
      </c>
      <c r="N54" s="143">
        <f>H44</f>
        <v>0</v>
      </c>
      <c r="O54" s="144">
        <v>0</v>
      </c>
      <c r="P54" s="143">
        <f>I44</f>
        <v>0</v>
      </c>
      <c r="Q54" s="144">
        <v>0</v>
      </c>
      <c r="R54" s="143">
        <f>J44</f>
        <v>0</v>
      </c>
      <c r="S54" s="144">
        <v>0</v>
      </c>
      <c r="T54" s="143">
        <f>K44</f>
        <v>0</v>
      </c>
      <c r="U54" s="144">
        <v>0</v>
      </c>
      <c r="V54" s="143">
        <f>L44</f>
        <v>0</v>
      </c>
      <c r="W54" s="144">
        <v>0</v>
      </c>
      <c r="X54" s="143">
        <f>M44</f>
        <v>0</v>
      </c>
      <c r="Y54" s="144">
        <v>0</v>
      </c>
      <c r="Z54" s="143">
        <f>N44</f>
        <v>0</v>
      </c>
      <c r="AA54" s="144">
        <v>0</v>
      </c>
      <c r="AB54" s="143">
        <f>O44</f>
        <v>0</v>
      </c>
      <c r="AC54" s="144">
        <v>0</v>
      </c>
      <c r="AD54" s="143">
        <f>P44</f>
        <v>0</v>
      </c>
      <c r="AE54" s="144">
        <v>0</v>
      </c>
      <c r="AF54" s="143">
        <f>Q44</f>
        <v>0</v>
      </c>
      <c r="AG54" s="144">
        <v>0</v>
      </c>
      <c r="AH54" s="143">
        <f>R44</f>
        <v>0</v>
      </c>
      <c r="AI54" s="144">
        <v>0</v>
      </c>
      <c r="AJ54" s="143">
        <f>S44</f>
        <v>0</v>
      </c>
      <c r="AK54" s="144">
        <v>0</v>
      </c>
      <c r="AL54" s="143">
        <f>T44</f>
        <v>0</v>
      </c>
      <c r="AM54" s="144">
        <v>0</v>
      </c>
      <c r="AN54" s="143">
        <f>U44</f>
        <v>0</v>
      </c>
      <c r="AO54" s="144">
        <v>0</v>
      </c>
      <c r="AP54" s="143">
        <f>V44</f>
        <v>0</v>
      </c>
      <c r="AQ54" s="144">
        <v>0</v>
      </c>
      <c r="AR54" s="143">
        <f>W44</f>
        <v>0</v>
      </c>
      <c r="AS54" s="144">
        <v>0</v>
      </c>
      <c r="AT54" s="143">
        <f>X44</f>
        <v>0</v>
      </c>
      <c r="AU54" s="144">
        <v>0</v>
      </c>
      <c r="AV54" s="143">
        <f>Y44</f>
        <v>0</v>
      </c>
      <c r="AW54" s="144">
        <v>0</v>
      </c>
      <c r="AX54" s="143">
        <f>Z44</f>
        <v>0</v>
      </c>
      <c r="AY54" s="144">
        <v>0</v>
      </c>
      <c r="AZ54" s="143">
        <f>AA44</f>
        <v>0</v>
      </c>
    </row>
    <row r="55" spans="2:52">
      <c r="B55" s="28" t="s">
        <v>291</v>
      </c>
      <c r="C55" s="143">
        <f>C50</f>
        <v>2</v>
      </c>
      <c r="D55" s="137">
        <v>0</v>
      </c>
      <c r="E55" s="143">
        <f>D50</f>
        <v>0</v>
      </c>
      <c r="F55" s="137">
        <v>0</v>
      </c>
      <c r="G55" s="143">
        <f>E50</f>
        <v>0</v>
      </c>
      <c r="H55" s="137">
        <v>0</v>
      </c>
      <c r="I55" s="143">
        <f>F50</f>
        <v>0</v>
      </c>
      <c r="J55" s="137">
        <v>0</v>
      </c>
      <c r="K55" s="143">
        <f>G50</f>
        <v>0</v>
      </c>
      <c r="L55" s="137">
        <v>0</v>
      </c>
      <c r="M55" s="143">
        <f>H50</f>
        <v>0</v>
      </c>
      <c r="N55" s="137">
        <v>0</v>
      </c>
      <c r="O55" s="143">
        <f>I50</f>
        <v>0</v>
      </c>
      <c r="P55" s="137">
        <v>0</v>
      </c>
      <c r="Q55" s="143">
        <f>J50</f>
        <v>0</v>
      </c>
      <c r="R55" s="137">
        <v>0</v>
      </c>
      <c r="S55" s="143">
        <f>K50</f>
        <v>0</v>
      </c>
      <c r="T55" s="137">
        <v>0</v>
      </c>
      <c r="U55" s="143">
        <f>L50</f>
        <v>0</v>
      </c>
      <c r="V55" s="137">
        <v>0</v>
      </c>
      <c r="W55" s="143">
        <f>M50</f>
        <v>0</v>
      </c>
      <c r="X55" s="137">
        <v>0</v>
      </c>
      <c r="Y55" s="143">
        <f>N50</f>
        <v>0</v>
      </c>
      <c r="Z55" s="137">
        <v>0</v>
      </c>
      <c r="AA55" s="143">
        <f>O50</f>
        <v>0</v>
      </c>
      <c r="AB55" s="137">
        <v>0</v>
      </c>
      <c r="AC55" s="143">
        <f>P50</f>
        <v>0</v>
      </c>
      <c r="AD55" s="137">
        <v>0</v>
      </c>
      <c r="AE55" s="143">
        <f>Q50</f>
        <v>0</v>
      </c>
      <c r="AF55" s="137">
        <v>0</v>
      </c>
      <c r="AG55" s="143">
        <f>R50</f>
        <v>0</v>
      </c>
      <c r="AH55" s="137">
        <v>0</v>
      </c>
      <c r="AI55" s="143">
        <f>S50</f>
        <v>0</v>
      </c>
      <c r="AJ55" s="137">
        <v>0</v>
      </c>
      <c r="AK55" s="143">
        <f>T50</f>
        <v>0</v>
      </c>
      <c r="AL55" s="137">
        <v>0</v>
      </c>
      <c r="AM55" s="143">
        <f>U50</f>
        <v>0</v>
      </c>
      <c r="AN55" s="137">
        <v>0</v>
      </c>
      <c r="AO55" s="143">
        <f>V50</f>
        <v>0</v>
      </c>
      <c r="AP55" s="137">
        <v>0</v>
      </c>
      <c r="AQ55" s="143">
        <f>W50</f>
        <v>0</v>
      </c>
      <c r="AR55" s="137">
        <v>0</v>
      </c>
      <c r="AS55" s="143">
        <f>X50</f>
        <v>0</v>
      </c>
      <c r="AT55" s="137">
        <v>0</v>
      </c>
      <c r="AU55" s="143">
        <f>Y50</f>
        <v>0</v>
      </c>
      <c r="AV55" s="137">
        <v>0</v>
      </c>
      <c r="AW55" s="143">
        <f>Z50</f>
        <v>0</v>
      </c>
      <c r="AX55" s="137">
        <v>0</v>
      </c>
      <c r="AY55" s="143">
        <f>AA50</f>
        <v>0</v>
      </c>
      <c r="AZ55" s="137">
        <v>0</v>
      </c>
    </row>
    <row r="56" spans="2:52">
      <c r="B56" s="28" t="s">
        <v>292</v>
      </c>
      <c r="C56" s="138">
        <f>C54-C55</f>
        <v>-2</v>
      </c>
      <c r="D56" s="138">
        <f t="shared" ref="D56" si="36">D54-D55</f>
        <v>1</v>
      </c>
      <c r="E56" s="138">
        <f t="shared" ref="E56" si="37">E54-E55</f>
        <v>0</v>
      </c>
      <c r="F56" s="138">
        <f t="shared" ref="F56" si="38">F54-F55</f>
        <v>0</v>
      </c>
      <c r="G56" s="138">
        <f t="shared" ref="G56" si="39">G54-G55</f>
        <v>0</v>
      </c>
      <c r="H56" s="138">
        <f t="shared" ref="H56" si="40">H54-H55</f>
        <v>0</v>
      </c>
      <c r="I56" s="138">
        <f t="shared" ref="I56" si="41">I54-I55</f>
        <v>0</v>
      </c>
      <c r="J56" s="138">
        <f t="shared" ref="J56" si="42">J54-J55</f>
        <v>0</v>
      </c>
      <c r="K56" s="138">
        <f t="shared" ref="K56" si="43">K54-K55</f>
        <v>0</v>
      </c>
      <c r="L56" s="138">
        <f t="shared" ref="L56" si="44">L54-L55</f>
        <v>0</v>
      </c>
      <c r="M56" s="138">
        <f t="shared" ref="M56" si="45">M54-M55</f>
        <v>0</v>
      </c>
      <c r="N56" s="138">
        <f t="shared" ref="N56" si="46">N54-N55</f>
        <v>0</v>
      </c>
      <c r="O56" s="138">
        <f t="shared" ref="O56" si="47">O54-O55</f>
        <v>0</v>
      </c>
      <c r="P56" s="138">
        <f t="shared" ref="P56" si="48">P54-P55</f>
        <v>0</v>
      </c>
      <c r="Q56" s="138">
        <f t="shared" ref="Q56" si="49">Q54-Q55</f>
        <v>0</v>
      </c>
      <c r="R56" s="138">
        <f t="shared" ref="R56" si="50">R54-R55</f>
        <v>0</v>
      </c>
      <c r="S56" s="138">
        <f t="shared" ref="S56" si="51">S54-S55</f>
        <v>0</v>
      </c>
      <c r="T56" s="138">
        <f t="shared" ref="T56" si="52">T54-T55</f>
        <v>0</v>
      </c>
      <c r="U56" s="138">
        <f t="shared" ref="U56" si="53">U54-U55</f>
        <v>0</v>
      </c>
      <c r="V56" s="138">
        <f t="shared" ref="V56" si="54">V54-V55</f>
        <v>0</v>
      </c>
      <c r="W56" s="138">
        <f t="shared" ref="W56" si="55">W54-W55</f>
        <v>0</v>
      </c>
      <c r="X56" s="138">
        <f t="shared" ref="X56" si="56">X54-X55</f>
        <v>0</v>
      </c>
      <c r="Y56" s="138">
        <f t="shared" ref="Y56" si="57">Y54-Y55</f>
        <v>0</v>
      </c>
      <c r="Z56" s="138">
        <f t="shared" ref="Z56" si="58">Z54-Z55</f>
        <v>0</v>
      </c>
      <c r="AA56" s="138">
        <f t="shared" ref="AA56" si="59">AA54-AA55</f>
        <v>0</v>
      </c>
      <c r="AB56" s="138">
        <f t="shared" ref="AB56" si="60">AB54-AB55</f>
        <v>0</v>
      </c>
      <c r="AC56" s="138">
        <f t="shared" ref="AC56" si="61">AC54-AC55</f>
        <v>0</v>
      </c>
      <c r="AD56" s="138">
        <f t="shared" ref="AD56" si="62">AD54-AD55</f>
        <v>0</v>
      </c>
      <c r="AE56" s="138">
        <f t="shared" ref="AE56" si="63">AE54-AE55</f>
        <v>0</v>
      </c>
      <c r="AF56" s="138">
        <f t="shared" ref="AF56" si="64">AF54-AF55</f>
        <v>0</v>
      </c>
      <c r="AG56" s="138">
        <f t="shared" ref="AG56" si="65">AG54-AG55</f>
        <v>0</v>
      </c>
      <c r="AH56" s="138">
        <f t="shared" ref="AH56" si="66">AH54-AH55</f>
        <v>0</v>
      </c>
      <c r="AI56" s="138">
        <f t="shared" ref="AI56" si="67">AI54-AI55</f>
        <v>0</v>
      </c>
      <c r="AJ56" s="138">
        <f t="shared" ref="AJ56" si="68">AJ54-AJ55</f>
        <v>0</v>
      </c>
      <c r="AK56" s="138">
        <f t="shared" ref="AK56" si="69">AK54-AK55</f>
        <v>0</v>
      </c>
      <c r="AL56" s="138">
        <f t="shared" ref="AL56" si="70">AL54-AL55</f>
        <v>0</v>
      </c>
      <c r="AM56" s="138">
        <f t="shared" ref="AM56" si="71">AM54-AM55</f>
        <v>0</v>
      </c>
      <c r="AN56" s="138">
        <f t="shared" ref="AN56" si="72">AN54-AN55</f>
        <v>0</v>
      </c>
      <c r="AO56" s="138">
        <f t="shared" ref="AO56" si="73">AO54-AO55</f>
        <v>0</v>
      </c>
      <c r="AP56" s="138">
        <f t="shared" ref="AP56" si="74">AP54-AP55</f>
        <v>0</v>
      </c>
      <c r="AQ56" s="138">
        <f t="shared" ref="AQ56" si="75">AQ54-AQ55</f>
        <v>0</v>
      </c>
      <c r="AR56" s="138">
        <f t="shared" ref="AR56" si="76">AR54-AR55</f>
        <v>0</v>
      </c>
      <c r="AS56" s="138">
        <f t="shared" ref="AS56" si="77">AS54-AS55</f>
        <v>0</v>
      </c>
      <c r="AT56" s="138">
        <f t="shared" ref="AT56" si="78">AT54-AT55</f>
        <v>0</v>
      </c>
      <c r="AU56" s="138">
        <f t="shared" ref="AU56" si="79">AU54-AU55</f>
        <v>0</v>
      </c>
      <c r="AV56" s="138">
        <f t="shared" ref="AV56" si="80">AV54-AV55</f>
        <v>0</v>
      </c>
      <c r="AW56" s="138">
        <f t="shared" ref="AW56" si="81">AW54-AW55</f>
        <v>0</v>
      </c>
      <c r="AX56" s="138">
        <f t="shared" ref="AX56" si="82">AX54-AX55</f>
        <v>0</v>
      </c>
      <c r="AY56" s="138">
        <f t="shared" ref="AY56" si="83">AY54-AY55</f>
        <v>0</v>
      </c>
      <c r="AZ56" s="138">
        <f t="shared" ref="AZ56" si="84">AZ54-AZ55</f>
        <v>0</v>
      </c>
    </row>
    <row r="58" spans="2:52">
      <c r="B58" s="36" t="s">
        <v>147</v>
      </c>
      <c r="C58" s="163">
        <f>XNPV('Model Parameters &amp; Inputs'!$C$8,C56:AZ56,C53:AZ53)</f>
        <v>-1</v>
      </c>
      <c r="D58" s="71"/>
      <c r="E58" s="104"/>
    </row>
    <row r="59" spans="2:52">
      <c r="B59" s="36" t="s">
        <v>159</v>
      </c>
      <c r="C59" s="37">
        <f>-($C$10-C58)/$C$10</f>
        <v>0</v>
      </c>
    </row>
    <row r="60" spans="2:52">
      <c r="B60" s="36" t="s">
        <v>160</v>
      </c>
      <c r="C60" s="163">
        <f>C58-$C$10</f>
        <v>0</v>
      </c>
    </row>
    <row r="62" spans="2:52">
      <c r="B62" s="100" t="s">
        <v>187</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row>
    <row r="64" spans="2:52">
      <c r="B64" s="29" t="s">
        <v>158</v>
      </c>
      <c r="C64" s="102">
        <f>'Delay Values'!C9</f>
        <v>685.5</v>
      </c>
    </row>
    <row r="66" spans="2:52">
      <c r="B66" s="30" t="s">
        <v>288</v>
      </c>
      <c r="C66" s="135">
        <v>1</v>
      </c>
      <c r="D66" s="135">
        <f>C66+1</f>
        <v>2</v>
      </c>
      <c r="E66" s="135">
        <f t="shared" ref="E66:AA66" si="85">D66+1</f>
        <v>3</v>
      </c>
      <c r="F66" s="135">
        <f t="shared" si="85"/>
        <v>4</v>
      </c>
      <c r="G66" s="135">
        <f t="shared" si="85"/>
        <v>5</v>
      </c>
      <c r="H66" s="135">
        <f t="shared" si="85"/>
        <v>6</v>
      </c>
      <c r="I66" s="135">
        <f t="shared" si="85"/>
        <v>7</v>
      </c>
      <c r="J66" s="135">
        <f t="shared" si="85"/>
        <v>8</v>
      </c>
      <c r="K66" s="135">
        <f t="shared" si="85"/>
        <v>9</v>
      </c>
      <c r="L66" s="135">
        <f t="shared" si="85"/>
        <v>10</v>
      </c>
      <c r="M66" s="135">
        <f t="shared" si="85"/>
        <v>11</v>
      </c>
      <c r="N66" s="135">
        <f t="shared" si="85"/>
        <v>12</v>
      </c>
      <c r="O66" s="135">
        <f t="shared" si="85"/>
        <v>13</v>
      </c>
      <c r="P66" s="135">
        <f t="shared" si="85"/>
        <v>14</v>
      </c>
      <c r="Q66" s="135">
        <f t="shared" si="85"/>
        <v>15</v>
      </c>
      <c r="R66" s="135">
        <f t="shared" si="85"/>
        <v>16</v>
      </c>
      <c r="S66" s="135">
        <f t="shared" si="85"/>
        <v>17</v>
      </c>
      <c r="T66" s="135">
        <f t="shared" si="85"/>
        <v>18</v>
      </c>
      <c r="U66" s="135">
        <f t="shared" si="85"/>
        <v>19</v>
      </c>
      <c r="V66" s="135">
        <f t="shared" si="85"/>
        <v>20</v>
      </c>
      <c r="W66" s="135">
        <f t="shared" si="85"/>
        <v>21</v>
      </c>
      <c r="X66" s="135">
        <f t="shared" si="85"/>
        <v>22</v>
      </c>
      <c r="Y66" s="135">
        <f t="shared" si="85"/>
        <v>23</v>
      </c>
      <c r="Z66" s="135">
        <f t="shared" si="85"/>
        <v>24</v>
      </c>
      <c r="AA66" s="135">
        <f t="shared" si="85"/>
        <v>25</v>
      </c>
    </row>
    <row r="67" spans="2:52">
      <c r="B67" s="29" t="s">
        <v>293</v>
      </c>
      <c r="C67" s="141">
        <f>C64</f>
        <v>685.5</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row>
    <row r="68" spans="2:52">
      <c r="B68" s="28" t="s">
        <v>289</v>
      </c>
      <c r="C68" s="34">
        <f>$C$5</f>
        <v>43466</v>
      </c>
      <c r="D68" s="34">
        <f>(DATE(YEAR(C68)+1,MONTH(C68),DAY(C68)))+C67</f>
        <v>44516.5</v>
      </c>
      <c r="E68" s="34">
        <f t="shared" ref="E68:AA68" si="86">(DATE(YEAR(D68)+1,MONTH(D68),DAY(D68)))+D67</f>
        <v>44881</v>
      </c>
      <c r="F68" s="34">
        <f t="shared" si="86"/>
        <v>45246</v>
      </c>
      <c r="G68" s="34">
        <f t="shared" si="86"/>
        <v>45612</v>
      </c>
      <c r="H68" s="34">
        <f t="shared" si="86"/>
        <v>45977</v>
      </c>
      <c r="I68" s="34">
        <f t="shared" si="86"/>
        <v>46342</v>
      </c>
      <c r="J68" s="34">
        <f t="shared" si="86"/>
        <v>46707</v>
      </c>
      <c r="K68" s="34">
        <f t="shared" si="86"/>
        <v>47073</v>
      </c>
      <c r="L68" s="34">
        <f t="shared" si="86"/>
        <v>47438</v>
      </c>
      <c r="M68" s="34">
        <f t="shared" si="86"/>
        <v>47803</v>
      </c>
      <c r="N68" s="34">
        <f t="shared" si="86"/>
        <v>48168</v>
      </c>
      <c r="O68" s="34">
        <f t="shared" si="86"/>
        <v>48534</v>
      </c>
      <c r="P68" s="34">
        <f t="shared" si="86"/>
        <v>48899</v>
      </c>
      <c r="Q68" s="34">
        <f t="shared" si="86"/>
        <v>49264</v>
      </c>
      <c r="R68" s="34">
        <f t="shared" si="86"/>
        <v>49629</v>
      </c>
      <c r="S68" s="34">
        <f t="shared" si="86"/>
        <v>49995</v>
      </c>
      <c r="T68" s="34">
        <f t="shared" si="86"/>
        <v>50360</v>
      </c>
      <c r="U68" s="34">
        <f t="shared" si="86"/>
        <v>50725</v>
      </c>
      <c r="V68" s="34">
        <f t="shared" si="86"/>
        <v>51090</v>
      </c>
      <c r="W68" s="34">
        <f t="shared" si="86"/>
        <v>51456</v>
      </c>
      <c r="X68" s="34">
        <f t="shared" si="86"/>
        <v>51821</v>
      </c>
      <c r="Y68" s="34">
        <f t="shared" si="86"/>
        <v>52186</v>
      </c>
      <c r="Z68" s="34">
        <f t="shared" si="86"/>
        <v>52551</v>
      </c>
      <c r="AA68" s="34">
        <f t="shared" si="86"/>
        <v>52917</v>
      </c>
    </row>
    <row r="69" spans="2:52">
      <c r="B69" s="28" t="s">
        <v>284</v>
      </c>
      <c r="C69" s="137">
        <f>C$6</f>
        <v>1</v>
      </c>
      <c r="D69" s="137">
        <f t="shared" ref="D69:AA69" si="87">D$6</f>
        <v>0</v>
      </c>
      <c r="E69" s="137">
        <f t="shared" si="87"/>
        <v>0</v>
      </c>
      <c r="F69" s="137">
        <f t="shared" si="87"/>
        <v>0</v>
      </c>
      <c r="G69" s="137">
        <f t="shared" si="87"/>
        <v>0</v>
      </c>
      <c r="H69" s="137">
        <f t="shared" si="87"/>
        <v>0</v>
      </c>
      <c r="I69" s="137">
        <f t="shared" si="87"/>
        <v>0</v>
      </c>
      <c r="J69" s="137">
        <f t="shared" si="87"/>
        <v>0</v>
      </c>
      <c r="K69" s="137">
        <f t="shared" si="87"/>
        <v>0</v>
      </c>
      <c r="L69" s="137">
        <f t="shared" si="87"/>
        <v>0</v>
      </c>
      <c r="M69" s="137">
        <f t="shared" si="87"/>
        <v>0</v>
      </c>
      <c r="N69" s="137">
        <f t="shared" si="87"/>
        <v>0</v>
      </c>
      <c r="O69" s="137">
        <f t="shared" si="87"/>
        <v>0</v>
      </c>
      <c r="P69" s="137">
        <f t="shared" si="87"/>
        <v>0</v>
      </c>
      <c r="Q69" s="137">
        <f t="shared" si="87"/>
        <v>0</v>
      </c>
      <c r="R69" s="137">
        <f t="shared" si="87"/>
        <v>0</v>
      </c>
      <c r="S69" s="137">
        <f t="shared" si="87"/>
        <v>0</v>
      </c>
      <c r="T69" s="137">
        <f t="shared" si="87"/>
        <v>0</v>
      </c>
      <c r="U69" s="137">
        <f t="shared" si="87"/>
        <v>0</v>
      </c>
      <c r="V69" s="137">
        <f t="shared" si="87"/>
        <v>0</v>
      </c>
      <c r="W69" s="137">
        <f t="shared" si="87"/>
        <v>0</v>
      </c>
      <c r="X69" s="137">
        <f t="shared" si="87"/>
        <v>0</v>
      </c>
      <c r="Y69" s="137">
        <f t="shared" si="87"/>
        <v>0</v>
      </c>
      <c r="Z69" s="137">
        <f t="shared" si="87"/>
        <v>0</v>
      </c>
      <c r="AA69" s="137">
        <f t="shared" si="87"/>
        <v>0</v>
      </c>
    </row>
    <row r="71" spans="2:52">
      <c r="B71" s="30" t="s">
        <v>290</v>
      </c>
      <c r="C71" s="29">
        <v>1</v>
      </c>
      <c r="D71" s="135">
        <f>C71+1</f>
        <v>2</v>
      </c>
      <c r="E71" s="135">
        <f t="shared" ref="E71:AA71" si="88">D71+1</f>
        <v>3</v>
      </c>
      <c r="F71" s="135">
        <f t="shared" si="88"/>
        <v>4</v>
      </c>
      <c r="G71" s="135">
        <f t="shared" si="88"/>
        <v>5</v>
      </c>
      <c r="H71" s="135">
        <f t="shared" si="88"/>
        <v>6</v>
      </c>
      <c r="I71" s="135">
        <f t="shared" si="88"/>
        <v>7</v>
      </c>
      <c r="J71" s="135">
        <f t="shared" si="88"/>
        <v>8</v>
      </c>
      <c r="K71" s="135">
        <f t="shared" si="88"/>
        <v>9</v>
      </c>
      <c r="L71" s="135">
        <f t="shared" si="88"/>
        <v>10</v>
      </c>
      <c r="M71" s="135">
        <f t="shared" si="88"/>
        <v>11</v>
      </c>
      <c r="N71" s="135">
        <f t="shared" si="88"/>
        <v>12</v>
      </c>
      <c r="O71" s="135">
        <f t="shared" si="88"/>
        <v>13</v>
      </c>
      <c r="P71" s="135">
        <f t="shared" si="88"/>
        <v>14</v>
      </c>
      <c r="Q71" s="135">
        <f t="shared" si="88"/>
        <v>15</v>
      </c>
      <c r="R71" s="135">
        <f t="shared" si="88"/>
        <v>16</v>
      </c>
      <c r="S71" s="135">
        <f t="shared" si="88"/>
        <v>17</v>
      </c>
      <c r="T71" s="135">
        <f t="shared" si="88"/>
        <v>18</v>
      </c>
      <c r="U71" s="135">
        <f t="shared" si="88"/>
        <v>19</v>
      </c>
      <c r="V71" s="135">
        <f t="shared" si="88"/>
        <v>20</v>
      </c>
      <c r="W71" s="135">
        <f t="shared" si="88"/>
        <v>21</v>
      </c>
      <c r="X71" s="135">
        <f t="shared" si="88"/>
        <v>22</v>
      </c>
      <c r="Y71" s="135">
        <f t="shared" si="88"/>
        <v>23</v>
      </c>
      <c r="Z71" s="135">
        <f t="shared" si="88"/>
        <v>24</v>
      </c>
      <c r="AA71" s="135">
        <f t="shared" si="88"/>
        <v>25</v>
      </c>
    </row>
    <row r="72" spans="2:52">
      <c r="B72" s="29" t="s">
        <v>289</v>
      </c>
      <c r="C72" s="34">
        <f>C$5</f>
        <v>43466</v>
      </c>
      <c r="D72" s="34">
        <f t="shared" ref="D72:AA72" si="89">D$5</f>
        <v>43831</v>
      </c>
      <c r="E72" s="34">
        <f t="shared" si="89"/>
        <v>44197</v>
      </c>
      <c r="F72" s="34">
        <f t="shared" si="89"/>
        <v>44562</v>
      </c>
      <c r="G72" s="34">
        <f t="shared" si="89"/>
        <v>44927</v>
      </c>
      <c r="H72" s="34">
        <f t="shared" si="89"/>
        <v>45292</v>
      </c>
      <c r="I72" s="34">
        <f t="shared" si="89"/>
        <v>45658</v>
      </c>
      <c r="J72" s="34">
        <f t="shared" si="89"/>
        <v>46023</v>
      </c>
      <c r="K72" s="34">
        <f t="shared" si="89"/>
        <v>46388</v>
      </c>
      <c r="L72" s="34">
        <f t="shared" si="89"/>
        <v>46753</v>
      </c>
      <c r="M72" s="34">
        <f t="shared" si="89"/>
        <v>47119</v>
      </c>
      <c r="N72" s="34">
        <f t="shared" si="89"/>
        <v>47484</v>
      </c>
      <c r="O72" s="34">
        <f t="shared" si="89"/>
        <v>47849</v>
      </c>
      <c r="P72" s="34">
        <f t="shared" si="89"/>
        <v>48214</v>
      </c>
      <c r="Q72" s="34">
        <f t="shared" si="89"/>
        <v>48580</v>
      </c>
      <c r="R72" s="34">
        <f t="shared" si="89"/>
        <v>48945</v>
      </c>
      <c r="S72" s="34">
        <f t="shared" si="89"/>
        <v>49310</v>
      </c>
      <c r="T72" s="34">
        <f t="shared" si="89"/>
        <v>49675</v>
      </c>
      <c r="U72" s="34">
        <f t="shared" si="89"/>
        <v>50041</v>
      </c>
      <c r="V72" s="34">
        <f t="shared" si="89"/>
        <v>50406</v>
      </c>
      <c r="W72" s="34">
        <f t="shared" si="89"/>
        <v>50771</v>
      </c>
      <c r="X72" s="34">
        <f t="shared" si="89"/>
        <v>51136</v>
      </c>
      <c r="Y72" s="34">
        <f t="shared" si="89"/>
        <v>51502</v>
      </c>
      <c r="Z72" s="34">
        <f>Z$5</f>
        <v>51867</v>
      </c>
      <c r="AA72" s="34">
        <f t="shared" si="89"/>
        <v>52232</v>
      </c>
    </row>
    <row r="73" spans="2:52">
      <c r="B73" s="28" t="s">
        <v>285</v>
      </c>
      <c r="C73" s="138">
        <f>'Baseline Cash Flow Projections'!C$17</f>
        <v>1</v>
      </c>
      <c r="D73" s="138">
        <f>'Baseline Cash Flow Projections'!D$17</f>
        <v>0</v>
      </c>
      <c r="E73" s="138">
        <f>'Baseline Cash Flow Projections'!E$17</f>
        <v>0</v>
      </c>
      <c r="F73" s="138">
        <f>'Baseline Cash Flow Projections'!F$17</f>
        <v>0</v>
      </c>
      <c r="G73" s="138">
        <f>'Baseline Cash Flow Projections'!G$17</f>
        <v>0</v>
      </c>
      <c r="H73" s="138">
        <f>'Baseline Cash Flow Projections'!H$17</f>
        <v>0</v>
      </c>
      <c r="I73" s="138">
        <f>'Baseline Cash Flow Projections'!I$17</f>
        <v>0</v>
      </c>
      <c r="J73" s="138">
        <f>'Baseline Cash Flow Projections'!J$17</f>
        <v>0</v>
      </c>
      <c r="K73" s="138">
        <f>'Baseline Cash Flow Projections'!K$17</f>
        <v>0</v>
      </c>
      <c r="L73" s="138">
        <f>'Baseline Cash Flow Projections'!L$17</f>
        <v>0</v>
      </c>
      <c r="M73" s="138">
        <f>'Baseline Cash Flow Projections'!M$17</f>
        <v>0</v>
      </c>
      <c r="N73" s="138">
        <f>'Baseline Cash Flow Projections'!N$17</f>
        <v>0</v>
      </c>
      <c r="O73" s="138">
        <f>'Baseline Cash Flow Projections'!O$17</f>
        <v>0</v>
      </c>
      <c r="P73" s="138">
        <f>'Baseline Cash Flow Projections'!P$17</f>
        <v>0</v>
      </c>
      <c r="Q73" s="138">
        <f>'Baseline Cash Flow Projections'!Q$17</f>
        <v>0</v>
      </c>
      <c r="R73" s="138">
        <f>'Baseline Cash Flow Projections'!R$17</f>
        <v>0</v>
      </c>
      <c r="S73" s="138">
        <f>'Baseline Cash Flow Projections'!S$17</f>
        <v>0</v>
      </c>
      <c r="T73" s="138">
        <f>'Baseline Cash Flow Projections'!T$17</f>
        <v>0</v>
      </c>
      <c r="U73" s="138">
        <f>'Baseline Cash Flow Projections'!U$17</f>
        <v>0</v>
      </c>
      <c r="V73" s="138">
        <f>'Baseline Cash Flow Projections'!V$17</f>
        <v>0</v>
      </c>
      <c r="W73" s="138">
        <f>'Baseline Cash Flow Projections'!W$17</f>
        <v>0</v>
      </c>
      <c r="X73" s="138">
        <f>'Baseline Cash Flow Projections'!X$17</f>
        <v>0</v>
      </c>
      <c r="Y73" s="138">
        <f>'Baseline Cash Flow Projections'!Y$17</f>
        <v>0</v>
      </c>
      <c r="Z73" s="138">
        <f>'Baseline Cash Flow Projections'!Z$17</f>
        <v>0</v>
      </c>
      <c r="AA73" s="138">
        <f>'Baseline Cash Flow Projections'!AA$17</f>
        <v>0</v>
      </c>
    </row>
    <row r="74" spans="2:52">
      <c r="B74" s="28" t="s">
        <v>286</v>
      </c>
      <c r="C74" s="138">
        <f>'Baseline Cash Flow Projections'!C$18</f>
        <v>1</v>
      </c>
      <c r="D74" s="138">
        <f>'Baseline Cash Flow Projections'!D$18</f>
        <v>0</v>
      </c>
      <c r="E74" s="138">
        <f>'Baseline Cash Flow Projections'!E$18</f>
        <v>0</v>
      </c>
      <c r="F74" s="138">
        <f>'Baseline Cash Flow Projections'!F$18</f>
        <v>0</v>
      </c>
      <c r="G74" s="138">
        <f>'Baseline Cash Flow Projections'!G$18</f>
        <v>0</v>
      </c>
      <c r="H74" s="138">
        <f>'Baseline Cash Flow Projections'!H$18</f>
        <v>0</v>
      </c>
      <c r="I74" s="138">
        <f>'Baseline Cash Flow Projections'!I$18</f>
        <v>0</v>
      </c>
      <c r="J74" s="138">
        <f>'Baseline Cash Flow Projections'!J$18</f>
        <v>0</v>
      </c>
      <c r="K74" s="138">
        <f>'Baseline Cash Flow Projections'!K$18</f>
        <v>0</v>
      </c>
      <c r="L74" s="138">
        <f>'Baseline Cash Flow Projections'!L$18</f>
        <v>0</v>
      </c>
      <c r="M74" s="138">
        <f>'Baseline Cash Flow Projections'!M$18</f>
        <v>0</v>
      </c>
      <c r="N74" s="138">
        <f>'Baseline Cash Flow Projections'!N$18</f>
        <v>0</v>
      </c>
      <c r="O74" s="138">
        <f>'Baseline Cash Flow Projections'!O$18</f>
        <v>0</v>
      </c>
      <c r="P74" s="138">
        <f>'Baseline Cash Flow Projections'!P$18</f>
        <v>0</v>
      </c>
      <c r="Q74" s="138">
        <f>'Baseline Cash Flow Projections'!Q$18</f>
        <v>0</v>
      </c>
      <c r="R74" s="138">
        <f>'Baseline Cash Flow Projections'!R$18</f>
        <v>0</v>
      </c>
      <c r="S74" s="138">
        <f>'Baseline Cash Flow Projections'!S$18</f>
        <v>0</v>
      </c>
      <c r="T74" s="138">
        <f>'Baseline Cash Flow Projections'!T$18</f>
        <v>0</v>
      </c>
      <c r="U74" s="138">
        <f>'Baseline Cash Flow Projections'!U$18</f>
        <v>0</v>
      </c>
      <c r="V74" s="138">
        <f>'Baseline Cash Flow Projections'!V$18</f>
        <v>0</v>
      </c>
      <c r="W74" s="138">
        <f>'Baseline Cash Flow Projections'!W$18</f>
        <v>0</v>
      </c>
      <c r="X74" s="138">
        <f>'Baseline Cash Flow Projections'!X$18</f>
        <v>0</v>
      </c>
      <c r="Y74" s="138">
        <f>'Baseline Cash Flow Projections'!Y$18</f>
        <v>0</v>
      </c>
      <c r="Z74" s="138">
        <f>'Baseline Cash Flow Projections'!Z$18</f>
        <v>0</v>
      </c>
      <c r="AA74" s="138">
        <f>'Baseline Cash Flow Projections'!AA$18</f>
        <v>0</v>
      </c>
    </row>
    <row r="75" spans="2:52">
      <c r="B75" s="28" t="s">
        <v>291</v>
      </c>
      <c r="C75" s="138">
        <f>SUM(C73:C74)</f>
        <v>2</v>
      </c>
      <c r="D75" s="138">
        <f t="shared" ref="D75" si="90">SUM(D73:D74)</f>
        <v>0</v>
      </c>
      <c r="E75" s="138">
        <f t="shared" ref="E75" si="91">SUM(E73:E74)</f>
        <v>0</v>
      </c>
      <c r="F75" s="138">
        <f t="shared" ref="F75" si="92">SUM(F73:F74)</f>
        <v>0</v>
      </c>
      <c r="G75" s="138">
        <f t="shared" ref="G75" si="93">SUM(G73:G74)</f>
        <v>0</v>
      </c>
      <c r="H75" s="138">
        <f t="shared" ref="H75" si="94">SUM(H73:H74)</f>
        <v>0</v>
      </c>
      <c r="I75" s="138">
        <f t="shared" ref="I75" si="95">SUM(I73:I74)</f>
        <v>0</v>
      </c>
      <c r="J75" s="138">
        <f t="shared" ref="J75" si="96">SUM(J73:J74)</f>
        <v>0</v>
      </c>
      <c r="K75" s="138">
        <f t="shared" ref="K75" si="97">SUM(K73:K74)</f>
        <v>0</v>
      </c>
      <c r="L75" s="138">
        <f t="shared" ref="L75" si="98">SUM(L73:L74)</f>
        <v>0</v>
      </c>
      <c r="M75" s="138">
        <f t="shared" ref="M75" si="99">SUM(M73:M74)</f>
        <v>0</v>
      </c>
      <c r="N75" s="138">
        <f t="shared" ref="N75" si="100">SUM(N73:N74)</f>
        <v>0</v>
      </c>
      <c r="O75" s="138">
        <f t="shared" ref="O75" si="101">SUM(O73:O74)</f>
        <v>0</v>
      </c>
      <c r="P75" s="138">
        <f t="shared" ref="P75" si="102">SUM(P73:P74)</f>
        <v>0</v>
      </c>
      <c r="Q75" s="138">
        <f t="shared" ref="Q75" si="103">SUM(Q73:Q74)</f>
        <v>0</v>
      </c>
      <c r="R75" s="138">
        <f t="shared" ref="R75" si="104">SUM(R73:R74)</f>
        <v>0</v>
      </c>
      <c r="S75" s="138">
        <f t="shared" ref="S75" si="105">SUM(S73:S74)</f>
        <v>0</v>
      </c>
      <c r="T75" s="138">
        <f t="shared" ref="T75" si="106">SUM(T73:T74)</f>
        <v>0</v>
      </c>
      <c r="U75" s="138">
        <f t="shared" ref="U75" si="107">SUM(U73:U74)</f>
        <v>0</v>
      </c>
      <c r="V75" s="138">
        <f t="shared" ref="V75" si="108">SUM(V73:V74)</f>
        <v>0</v>
      </c>
      <c r="W75" s="138">
        <f t="shared" ref="W75" si="109">SUM(W73:W74)</f>
        <v>0</v>
      </c>
      <c r="X75" s="138">
        <f t="shared" ref="X75" si="110">SUM(X73:X74)</f>
        <v>0</v>
      </c>
      <c r="Y75" s="138">
        <f t="shared" ref="Y75" si="111">SUM(Y73:Y74)</f>
        <v>0</v>
      </c>
      <c r="Z75" s="138">
        <f t="shared" ref="Z75" si="112">SUM(Z73:Z74)</f>
        <v>0</v>
      </c>
      <c r="AA75" s="138">
        <f t="shared" ref="AA75" si="113">SUM(AA73:AA74)</f>
        <v>0</v>
      </c>
    </row>
    <row r="77" spans="2:52">
      <c r="B77" s="30" t="s">
        <v>294</v>
      </c>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row>
    <row r="78" spans="2:52" s="26" customFormat="1">
      <c r="B78" s="80" t="s">
        <v>289</v>
      </c>
      <c r="C78" s="42">
        <f>C72</f>
        <v>43466</v>
      </c>
      <c r="D78" s="42">
        <f>C68</f>
        <v>43466</v>
      </c>
      <c r="E78" s="42">
        <f>D72</f>
        <v>43831</v>
      </c>
      <c r="F78" s="42">
        <f>D68</f>
        <v>44516.5</v>
      </c>
      <c r="G78" s="42">
        <f>E72</f>
        <v>44197</v>
      </c>
      <c r="H78" s="42">
        <f>E68</f>
        <v>44881</v>
      </c>
      <c r="I78" s="42">
        <f>F72</f>
        <v>44562</v>
      </c>
      <c r="J78" s="42">
        <f>F68</f>
        <v>45246</v>
      </c>
      <c r="K78" s="42">
        <f>G72</f>
        <v>44927</v>
      </c>
      <c r="L78" s="42">
        <f>G68</f>
        <v>45612</v>
      </c>
      <c r="M78" s="42">
        <f>H72</f>
        <v>45292</v>
      </c>
      <c r="N78" s="42">
        <f>H68</f>
        <v>45977</v>
      </c>
      <c r="O78" s="42">
        <f>I72</f>
        <v>45658</v>
      </c>
      <c r="P78" s="42">
        <f>I68</f>
        <v>46342</v>
      </c>
      <c r="Q78" s="42">
        <f>J72</f>
        <v>46023</v>
      </c>
      <c r="R78" s="42">
        <f>J68</f>
        <v>46707</v>
      </c>
      <c r="S78" s="42">
        <f>K72</f>
        <v>46388</v>
      </c>
      <c r="T78" s="42">
        <f>K68</f>
        <v>47073</v>
      </c>
      <c r="U78" s="42">
        <f>L72</f>
        <v>46753</v>
      </c>
      <c r="V78" s="42">
        <f>L68</f>
        <v>47438</v>
      </c>
      <c r="W78" s="42">
        <f>M72</f>
        <v>47119</v>
      </c>
      <c r="X78" s="42">
        <f>M68</f>
        <v>47803</v>
      </c>
      <c r="Y78" s="42">
        <f>N72</f>
        <v>47484</v>
      </c>
      <c r="Z78" s="42">
        <f>N68</f>
        <v>48168</v>
      </c>
      <c r="AA78" s="42">
        <f>O72</f>
        <v>47849</v>
      </c>
      <c r="AB78" s="42">
        <f>O68</f>
        <v>48534</v>
      </c>
      <c r="AC78" s="42">
        <f>P72</f>
        <v>48214</v>
      </c>
      <c r="AD78" s="42">
        <f>P68</f>
        <v>48899</v>
      </c>
      <c r="AE78" s="42">
        <f>Q72</f>
        <v>48580</v>
      </c>
      <c r="AF78" s="42">
        <f>Q68</f>
        <v>49264</v>
      </c>
      <c r="AG78" s="42">
        <f>R72</f>
        <v>48945</v>
      </c>
      <c r="AH78" s="42">
        <f>R68</f>
        <v>49629</v>
      </c>
      <c r="AI78" s="42">
        <f>S72</f>
        <v>49310</v>
      </c>
      <c r="AJ78" s="42">
        <f>S68</f>
        <v>49995</v>
      </c>
      <c r="AK78" s="42">
        <f>T72</f>
        <v>49675</v>
      </c>
      <c r="AL78" s="42">
        <f>T68</f>
        <v>50360</v>
      </c>
      <c r="AM78" s="42">
        <f>U72</f>
        <v>50041</v>
      </c>
      <c r="AN78" s="42">
        <f>U68</f>
        <v>50725</v>
      </c>
      <c r="AO78" s="42">
        <f>V72</f>
        <v>50406</v>
      </c>
      <c r="AP78" s="42">
        <f>V68</f>
        <v>51090</v>
      </c>
      <c r="AQ78" s="42">
        <f>W72</f>
        <v>50771</v>
      </c>
      <c r="AR78" s="42">
        <f>W68</f>
        <v>51456</v>
      </c>
      <c r="AS78" s="42">
        <f>X72</f>
        <v>51136</v>
      </c>
      <c r="AT78" s="42">
        <f>X68</f>
        <v>51821</v>
      </c>
      <c r="AU78" s="42">
        <f>Y72</f>
        <v>51502</v>
      </c>
      <c r="AV78" s="42">
        <f>Y68</f>
        <v>52186</v>
      </c>
      <c r="AW78" s="42">
        <f>Z72</f>
        <v>51867</v>
      </c>
      <c r="AX78" s="42">
        <f>Z68</f>
        <v>52551</v>
      </c>
      <c r="AY78" s="42">
        <f>AA72</f>
        <v>52232</v>
      </c>
      <c r="AZ78" s="42">
        <f>AA68</f>
        <v>52917</v>
      </c>
    </row>
    <row r="79" spans="2:52">
      <c r="B79" s="28" t="s">
        <v>284</v>
      </c>
      <c r="C79" s="144">
        <v>0</v>
      </c>
      <c r="D79" s="143">
        <f>C69</f>
        <v>1</v>
      </c>
      <c r="E79" s="144">
        <v>0</v>
      </c>
      <c r="F79" s="143">
        <f>D69</f>
        <v>0</v>
      </c>
      <c r="G79" s="144">
        <v>0</v>
      </c>
      <c r="H79" s="143">
        <f>E69</f>
        <v>0</v>
      </c>
      <c r="I79" s="144">
        <v>0</v>
      </c>
      <c r="J79" s="143">
        <f>F69</f>
        <v>0</v>
      </c>
      <c r="K79" s="144">
        <v>0</v>
      </c>
      <c r="L79" s="143">
        <f>G69</f>
        <v>0</v>
      </c>
      <c r="M79" s="144">
        <v>0</v>
      </c>
      <c r="N79" s="143">
        <f>H69</f>
        <v>0</v>
      </c>
      <c r="O79" s="144">
        <v>0</v>
      </c>
      <c r="P79" s="143">
        <f>I69</f>
        <v>0</v>
      </c>
      <c r="Q79" s="144">
        <v>0</v>
      </c>
      <c r="R79" s="143">
        <f>J69</f>
        <v>0</v>
      </c>
      <c r="S79" s="144">
        <v>0</v>
      </c>
      <c r="T79" s="143">
        <f>K69</f>
        <v>0</v>
      </c>
      <c r="U79" s="144">
        <v>0</v>
      </c>
      <c r="V79" s="143">
        <f>L69</f>
        <v>0</v>
      </c>
      <c r="W79" s="144">
        <v>0</v>
      </c>
      <c r="X79" s="143">
        <f>M69</f>
        <v>0</v>
      </c>
      <c r="Y79" s="144">
        <v>0</v>
      </c>
      <c r="Z79" s="143">
        <f>N69</f>
        <v>0</v>
      </c>
      <c r="AA79" s="144">
        <v>0</v>
      </c>
      <c r="AB79" s="143">
        <f>O69</f>
        <v>0</v>
      </c>
      <c r="AC79" s="144">
        <v>0</v>
      </c>
      <c r="AD79" s="143">
        <f>P69</f>
        <v>0</v>
      </c>
      <c r="AE79" s="144">
        <v>0</v>
      </c>
      <c r="AF79" s="143">
        <f>Q69</f>
        <v>0</v>
      </c>
      <c r="AG79" s="144">
        <v>0</v>
      </c>
      <c r="AH79" s="143">
        <f>R69</f>
        <v>0</v>
      </c>
      <c r="AI79" s="144">
        <v>0</v>
      </c>
      <c r="AJ79" s="143">
        <f>S69</f>
        <v>0</v>
      </c>
      <c r="AK79" s="144">
        <v>0</v>
      </c>
      <c r="AL79" s="143">
        <f>T69</f>
        <v>0</v>
      </c>
      <c r="AM79" s="144">
        <v>0</v>
      </c>
      <c r="AN79" s="143">
        <f>U69</f>
        <v>0</v>
      </c>
      <c r="AO79" s="144">
        <v>0</v>
      </c>
      <c r="AP79" s="143">
        <f>V69</f>
        <v>0</v>
      </c>
      <c r="AQ79" s="144">
        <v>0</v>
      </c>
      <c r="AR79" s="143">
        <f>W69</f>
        <v>0</v>
      </c>
      <c r="AS79" s="144">
        <v>0</v>
      </c>
      <c r="AT79" s="143">
        <f>X69</f>
        <v>0</v>
      </c>
      <c r="AU79" s="144">
        <v>0</v>
      </c>
      <c r="AV79" s="143">
        <f>Y69</f>
        <v>0</v>
      </c>
      <c r="AW79" s="144">
        <v>0</v>
      </c>
      <c r="AX79" s="143">
        <f>Z69</f>
        <v>0</v>
      </c>
      <c r="AY79" s="144">
        <v>0</v>
      </c>
      <c r="AZ79" s="143">
        <f>AA69</f>
        <v>0</v>
      </c>
    </row>
    <row r="80" spans="2:52">
      <c r="B80" s="28" t="s">
        <v>291</v>
      </c>
      <c r="C80" s="143">
        <f>C75</f>
        <v>2</v>
      </c>
      <c r="D80" s="137">
        <v>0</v>
      </c>
      <c r="E80" s="143">
        <f>D75</f>
        <v>0</v>
      </c>
      <c r="F80" s="137">
        <v>0</v>
      </c>
      <c r="G80" s="143">
        <f>E75</f>
        <v>0</v>
      </c>
      <c r="H80" s="137">
        <v>0</v>
      </c>
      <c r="I80" s="143">
        <f>F75</f>
        <v>0</v>
      </c>
      <c r="J80" s="137">
        <v>0</v>
      </c>
      <c r="K80" s="143">
        <f>G75</f>
        <v>0</v>
      </c>
      <c r="L80" s="137">
        <v>0</v>
      </c>
      <c r="M80" s="143">
        <f>H75</f>
        <v>0</v>
      </c>
      <c r="N80" s="137">
        <v>0</v>
      </c>
      <c r="O80" s="143">
        <f>I75</f>
        <v>0</v>
      </c>
      <c r="P80" s="137">
        <v>0</v>
      </c>
      <c r="Q80" s="143">
        <f>J75</f>
        <v>0</v>
      </c>
      <c r="R80" s="137">
        <v>0</v>
      </c>
      <c r="S80" s="143">
        <f>K75</f>
        <v>0</v>
      </c>
      <c r="T80" s="137">
        <v>0</v>
      </c>
      <c r="U80" s="143">
        <f>L75</f>
        <v>0</v>
      </c>
      <c r="V80" s="137">
        <v>0</v>
      </c>
      <c r="W80" s="143">
        <f>M75</f>
        <v>0</v>
      </c>
      <c r="X80" s="137">
        <v>0</v>
      </c>
      <c r="Y80" s="143">
        <f>N75</f>
        <v>0</v>
      </c>
      <c r="Z80" s="137">
        <v>0</v>
      </c>
      <c r="AA80" s="143">
        <f>O75</f>
        <v>0</v>
      </c>
      <c r="AB80" s="137">
        <v>0</v>
      </c>
      <c r="AC80" s="143">
        <f>P75</f>
        <v>0</v>
      </c>
      <c r="AD80" s="137">
        <v>0</v>
      </c>
      <c r="AE80" s="143">
        <f>Q75</f>
        <v>0</v>
      </c>
      <c r="AF80" s="137">
        <v>0</v>
      </c>
      <c r="AG80" s="143">
        <f>R75</f>
        <v>0</v>
      </c>
      <c r="AH80" s="137">
        <v>0</v>
      </c>
      <c r="AI80" s="143">
        <f>S75</f>
        <v>0</v>
      </c>
      <c r="AJ80" s="137">
        <v>0</v>
      </c>
      <c r="AK80" s="143">
        <f>T75</f>
        <v>0</v>
      </c>
      <c r="AL80" s="137">
        <v>0</v>
      </c>
      <c r="AM80" s="143">
        <f>U75</f>
        <v>0</v>
      </c>
      <c r="AN80" s="137">
        <v>0</v>
      </c>
      <c r="AO80" s="143">
        <f>V75</f>
        <v>0</v>
      </c>
      <c r="AP80" s="137">
        <v>0</v>
      </c>
      <c r="AQ80" s="143">
        <f>W75</f>
        <v>0</v>
      </c>
      <c r="AR80" s="137">
        <v>0</v>
      </c>
      <c r="AS80" s="143">
        <f>X75</f>
        <v>0</v>
      </c>
      <c r="AT80" s="137">
        <v>0</v>
      </c>
      <c r="AU80" s="143">
        <f>Y75</f>
        <v>0</v>
      </c>
      <c r="AV80" s="137">
        <v>0</v>
      </c>
      <c r="AW80" s="143">
        <f>Z75</f>
        <v>0</v>
      </c>
      <c r="AX80" s="137">
        <v>0</v>
      </c>
      <c r="AY80" s="143">
        <f>AA75</f>
        <v>0</v>
      </c>
      <c r="AZ80" s="137">
        <v>0</v>
      </c>
    </row>
    <row r="81" spans="2:52">
      <c r="B81" s="28" t="s">
        <v>292</v>
      </c>
      <c r="C81" s="138">
        <f>C79-C80</f>
        <v>-2</v>
      </c>
      <c r="D81" s="138">
        <f t="shared" ref="D81" si="114">D79-D80</f>
        <v>1</v>
      </c>
      <c r="E81" s="138">
        <f t="shared" ref="E81" si="115">E79-E80</f>
        <v>0</v>
      </c>
      <c r="F81" s="138">
        <f t="shared" ref="F81" si="116">F79-F80</f>
        <v>0</v>
      </c>
      <c r="G81" s="138">
        <f t="shared" ref="G81" si="117">G79-G80</f>
        <v>0</v>
      </c>
      <c r="H81" s="138">
        <f t="shared" ref="H81" si="118">H79-H80</f>
        <v>0</v>
      </c>
      <c r="I81" s="138">
        <f t="shared" ref="I81" si="119">I79-I80</f>
        <v>0</v>
      </c>
      <c r="J81" s="138">
        <f t="shared" ref="J81" si="120">J79-J80</f>
        <v>0</v>
      </c>
      <c r="K81" s="138">
        <f t="shared" ref="K81" si="121">K79-K80</f>
        <v>0</v>
      </c>
      <c r="L81" s="138">
        <f t="shared" ref="L81" si="122">L79-L80</f>
        <v>0</v>
      </c>
      <c r="M81" s="138">
        <f t="shared" ref="M81" si="123">M79-M80</f>
        <v>0</v>
      </c>
      <c r="N81" s="138">
        <f t="shared" ref="N81" si="124">N79-N80</f>
        <v>0</v>
      </c>
      <c r="O81" s="138">
        <f t="shared" ref="O81" si="125">O79-O80</f>
        <v>0</v>
      </c>
      <c r="P81" s="138">
        <f t="shared" ref="P81" si="126">P79-P80</f>
        <v>0</v>
      </c>
      <c r="Q81" s="138">
        <f t="shared" ref="Q81" si="127">Q79-Q80</f>
        <v>0</v>
      </c>
      <c r="R81" s="138">
        <f t="shared" ref="R81" si="128">R79-R80</f>
        <v>0</v>
      </c>
      <c r="S81" s="138">
        <f t="shared" ref="S81" si="129">S79-S80</f>
        <v>0</v>
      </c>
      <c r="T81" s="138">
        <f t="shared" ref="T81" si="130">T79-T80</f>
        <v>0</v>
      </c>
      <c r="U81" s="138">
        <f t="shared" ref="U81" si="131">U79-U80</f>
        <v>0</v>
      </c>
      <c r="V81" s="138">
        <f t="shared" ref="V81" si="132">V79-V80</f>
        <v>0</v>
      </c>
      <c r="W81" s="138">
        <f t="shared" ref="W81" si="133">W79-W80</f>
        <v>0</v>
      </c>
      <c r="X81" s="138">
        <f t="shared" ref="X81" si="134">X79-X80</f>
        <v>0</v>
      </c>
      <c r="Y81" s="138">
        <f t="shared" ref="Y81" si="135">Y79-Y80</f>
        <v>0</v>
      </c>
      <c r="Z81" s="138">
        <f t="shared" ref="Z81" si="136">Z79-Z80</f>
        <v>0</v>
      </c>
      <c r="AA81" s="138">
        <f t="shared" ref="AA81" si="137">AA79-AA80</f>
        <v>0</v>
      </c>
      <c r="AB81" s="138">
        <f t="shared" ref="AB81" si="138">AB79-AB80</f>
        <v>0</v>
      </c>
      <c r="AC81" s="138">
        <f t="shared" ref="AC81" si="139">AC79-AC80</f>
        <v>0</v>
      </c>
      <c r="AD81" s="138">
        <f t="shared" ref="AD81" si="140">AD79-AD80</f>
        <v>0</v>
      </c>
      <c r="AE81" s="138">
        <f t="shared" ref="AE81" si="141">AE79-AE80</f>
        <v>0</v>
      </c>
      <c r="AF81" s="138">
        <f t="shared" ref="AF81" si="142">AF79-AF80</f>
        <v>0</v>
      </c>
      <c r="AG81" s="138">
        <f t="shared" ref="AG81" si="143">AG79-AG80</f>
        <v>0</v>
      </c>
      <c r="AH81" s="138">
        <f t="shared" ref="AH81" si="144">AH79-AH80</f>
        <v>0</v>
      </c>
      <c r="AI81" s="138">
        <f t="shared" ref="AI81" si="145">AI79-AI80</f>
        <v>0</v>
      </c>
      <c r="AJ81" s="138">
        <f t="shared" ref="AJ81" si="146">AJ79-AJ80</f>
        <v>0</v>
      </c>
      <c r="AK81" s="138">
        <f t="shared" ref="AK81" si="147">AK79-AK80</f>
        <v>0</v>
      </c>
      <c r="AL81" s="138">
        <f t="shared" ref="AL81" si="148">AL79-AL80</f>
        <v>0</v>
      </c>
      <c r="AM81" s="138">
        <f t="shared" ref="AM81" si="149">AM79-AM80</f>
        <v>0</v>
      </c>
      <c r="AN81" s="138">
        <f t="shared" ref="AN81" si="150">AN79-AN80</f>
        <v>0</v>
      </c>
      <c r="AO81" s="138">
        <f t="shared" ref="AO81" si="151">AO79-AO80</f>
        <v>0</v>
      </c>
      <c r="AP81" s="138">
        <f t="shared" ref="AP81" si="152">AP79-AP80</f>
        <v>0</v>
      </c>
      <c r="AQ81" s="138">
        <f t="shared" ref="AQ81" si="153">AQ79-AQ80</f>
        <v>0</v>
      </c>
      <c r="AR81" s="138">
        <f t="shared" ref="AR81" si="154">AR79-AR80</f>
        <v>0</v>
      </c>
      <c r="AS81" s="138">
        <f t="shared" ref="AS81" si="155">AS79-AS80</f>
        <v>0</v>
      </c>
      <c r="AT81" s="138">
        <f t="shared" ref="AT81" si="156">AT79-AT80</f>
        <v>0</v>
      </c>
      <c r="AU81" s="138">
        <f t="shared" ref="AU81" si="157">AU79-AU80</f>
        <v>0</v>
      </c>
      <c r="AV81" s="138">
        <f t="shared" ref="AV81" si="158">AV79-AV80</f>
        <v>0</v>
      </c>
      <c r="AW81" s="138">
        <f t="shared" ref="AW81" si="159">AW79-AW80</f>
        <v>0</v>
      </c>
      <c r="AX81" s="138">
        <f t="shared" ref="AX81" si="160">AX79-AX80</f>
        <v>0</v>
      </c>
      <c r="AY81" s="138">
        <f t="shared" ref="AY81" si="161">AY79-AY80</f>
        <v>0</v>
      </c>
      <c r="AZ81" s="138">
        <f t="shared" ref="AZ81" si="162">AZ79-AZ80</f>
        <v>0</v>
      </c>
    </row>
    <row r="83" spans="2:52">
      <c r="B83" s="36" t="s">
        <v>147</v>
      </c>
      <c r="C83" s="163">
        <f>XNPV('Model Parameters &amp; Inputs'!$C$8,C81:AZ81,C78:AZ78)</f>
        <v>-1</v>
      </c>
      <c r="D83" s="71"/>
      <c r="E83" s="104"/>
    </row>
    <row r="84" spans="2:52">
      <c r="B84" s="36" t="s">
        <v>159</v>
      </c>
      <c r="C84" s="37">
        <f>-($C$10-C83)/$C$10</f>
        <v>0</v>
      </c>
    </row>
    <row r="85" spans="2:52">
      <c r="B85" s="36" t="s">
        <v>160</v>
      </c>
      <c r="C85" s="163">
        <f>C83-$C$10</f>
        <v>0</v>
      </c>
    </row>
  </sheetData>
  <conditionalFormatting sqref="C10">
    <cfRule type="cellIs" dxfId="49" priority="5" operator="greaterThan">
      <formula>0</formula>
    </cfRule>
  </conditionalFormatting>
  <conditionalFormatting sqref="C33:C35">
    <cfRule type="cellIs" dxfId="48" priority="3" operator="greaterThan">
      <formula>0</formula>
    </cfRule>
    <cfRule type="cellIs" dxfId="47" priority="4" operator="lessThan">
      <formula>0</formula>
    </cfRule>
  </conditionalFormatting>
  <conditionalFormatting sqref="C58:C60 C83:C85">
    <cfRule type="cellIs" dxfId="46" priority="2" operator="lessThan">
      <formula>0</formula>
    </cfRule>
  </conditionalFormatting>
  <conditionalFormatting sqref="C58:C60 C83:C85">
    <cfRule type="cellIs" dxfId="45"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713B-A6B2-D74B-A887-BC6249F121EF}">
  <dimension ref="B2:AZ85"/>
  <sheetViews>
    <sheetView showGridLines="0" workbookViewId="0">
      <selection activeCell="D10" sqref="D10"/>
    </sheetView>
  </sheetViews>
  <sheetFormatPr defaultColWidth="10.6640625" defaultRowHeight="15.5"/>
  <cols>
    <col min="1" max="1" width="5.83203125" customWidth="1"/>
    <col min="2" max="2" width="33.6640625" customWidth="1"/>
    <col min="3" max="33" width="15" customWidth="1"/>
  </cols>
  <sheetData>
    <row r="2" spans="2:27" ht="18.5">
      <c r="B2" s="43" t="s">
        <v>295</v>
      </c>
      <c r="C2" s="46"/>
    </row>
    <row r="4" spans="2:27">
      <c r="B4" s="30" t="s">
        <v>150</v>
      </c>
      <c r="C4" s="29">
        <f>'Baseline Cash Flow Projections'!C7</f>
        <v>1</v>
      </c>
      <c r="D4" s="29">
        <f>'Baseline Cash Flow Projections'!D7</f>
        <v>2</v>
      </c>
      <c r="E4" s="29">
        <f>'Baseline Cash Flow Projections'!E7</f>
        <v>3</v>
      </c>
      <c r="F4" s="29">
        <f>'Baseline Cash Flow Projections'!F7</f>
        <v>4</v>
      </c>
      <c r="G4" s="29">
        <f>'Baseline Cash Flow Projections'!G7</f>
        <v>5</v>
      </c>
      <c r="H4" s="29">
        <f>'Baseline Cash Flow Projections'!H7</f>
        <v>6</v>
      </c>
      <c r="I4" s="29">
        <f>'Baseline Cash Flow Projections'!I7</f>
        <v>7</v>
      </c>
      <c r="J4" s="29">
        <f>'Baseline Cash Flow Projections'!J7</f>
        <v>8</v>
      </c>
      <c r="K4" s="29">
        <f>'Baseline Cash Flow Projections'!K7</f>
        <v>9</v>
      </c>
      <c r="L4" s="29">
        <f>'Baseline Cash Flow Projections'!L7</f>
        <v>10</v>
      </c>
      <c r="M4" s="29">
        <f>'Baseline Cash Flow Projections'!M7</f>
        <v>11</v>
      </c>
      <c r="N4" s="29">
        <f>'Baseline Cash Flow Projections'!N7</f>
        <v>12</v>
      </c>
      <c r="O4" s="29">
        <f>'Baseline Cash Flow Projections'!O7</f>
        <v>13</v>
      </c>
      <c r="P4" s="29">
        <f>'Baseline Cash Flow Projections'!P7</f>
        <v>14</v>
      </c>
      <c r="Q4" s="29">
        <f>'Baseline Cash Flow Projections'!Q7</f>
        <v>15</v>
      </c>
      <c r="R4" s="29">
        <f>'Baseline Cash Flow Projections'!R7</f>
        <v>16</v>
      </c>
      <c r="S4" s="29">
        <f>'Baseline Cash Flow Projections'!S7</f>
        <v>17</v>
      </c>
      <c r="T4" s="29">
        <f>'Baseline Cash Flow Projections'!T7</f>
        <v>18</v>
      </c>
      <c r="U4" s="29">
        <f>'Baseline Cash Flow Projections'!U7</f>
        <v>19</v>
      </c>
      <c r="V4" s="29">
        <f>'Baseline Cash Flow Projections'!V7</f>
        <v>20</v>
      </c>
      <c r="W4" s="29">
        <f>'Baseline Cash Flow Projections'!W7</f>
        <v>21</v>
      </c>
      <c r="X4" s="29">
        <f>'Baseline Cash Flow Projections'!X7</f>
        <v>22</v>
      </c>
      <c r="Y4" s="29">
        <f>'Baseline Cash Flow Projections'!Y7</f>
        <v>23</v>
      </c>
      <c r="Z4" s="29">
        <f>'Baseline Cash Flow Projections'!Z7</f>
        <v>24</v>
      </c>
      <c r="AA4" s="29">
        <f>'Baseline Cash Flow Projections'!AA7</f>
        <v>25</v>
      </c>
    </row>
    <row r="5" spans="2:27">
      <c r="B5" s="28" t="s">
        <v>151</v>
      </c>
      <c r="C5" s="34">
        <f>'Baseline Cash Flow Projections'!C8</f>
        <v>43466</v>
      </c>
      <c r="D5" s="34">
        <f>'Baseline Cash Flow Projections'!D8</f>
        <v>43831</v>
      </c>
      <c r="E5" s="34">
        <f>'Baseline Cash Flow Projections'!E8</f>
        <v>44197</v>
      </c>
      <c r="F5" s="34">
        <f>'Baseline Cash Flow Projections'!F8</f>
        <v>44562</v>
      </c>
      <c r="G5" s="34">
        <f>'Baseline Cash Flow Projections'!G8</f>
        <v>44927</v>
      </c>
      <c r="H5" s="34">
        <f>'Baseline Cash Flow Projections'!H8</f>
        <v>45292</v>
      </c>
      <c r="I5" s="34">
        <f>'Baseline Cash Flow Projections'!I8</f>
        <v>45658</v>
      </c>
      <c r="J5" s="34">
        <f>'Baseline Cash Flow Projections'!J8</f>
        <v>46023</v>
      </c>
      <c r="K5" s="34">
        <f>'Baseline Cash Flow Projections'!K8</f>
        <v>46388</v>
      </c>
      <c r="L5" s="34">
        <f>'Baseline Cash Flow Projections'!L8</f>
        <v>46753</v>
      </c>
      <c r="M5" s="34">
        <f>'Baseline Cash Flow Projections'!M8</f>
        <v>47119</v>
      </c>
      <c r="N5" s="34">
        <f>'Baseline Cash Flow Projections'!N8</f>
        <v>47484</v>
      </c>
      <c r="O5" s="34">
        <f>'Baseline Cash Flow Projections'!O8</f>
        <v>47849</v>
      </c>
      <c r="P5" s="34">
        <f>'Baseline Cash Flow Projections'!P8</f>
        <v>48214</v>
      </c>
      <c r="Q5" s="34">
        <f>'Baseline Cash Flow Projections'!Q8</f>
        <v>48580</v>
      </c>
      <c r="R5" s="34">
        <f>'Baseline Cash Flow Projections'!R8</f>
        <v>48945</v>
      </c>
      <c r="S5" s="34">
        <f>'Baseline Cash Flow Projections'!S8</f>
        <v>49310</v>
      </c>
      <c r="T5" s="34">
        <f>'Baseline Cash Flow Projections'!T8</f>
        <v>49675</v>
      </c>
      <c r="U5" s="34">
        <f>'Baseline Cash Flow Projections'!U8</f>
        <v>50041</v>
      </c>
      <c r="V5" s="34">
        <f>'Baseline Cash Flow Projections'!V8</f>
        <v>50406</v>
      </c>
      <c r="W5" s="34">
        <f>'Baseline Cash Flow Projections'!W8</f>
        <v>50771</v>
      </c>
      <c r="X5" s="34">
        <f>'Baseline Cash Flow Projections'!X8</f>
        <v>51136</v>
      </c>
      <c r="Y5" s="34">
        <f>'Baseline Cash Flow Projections'!Y8</f>
        <v>51502</v>
      </c>
      <c r="Z5" s="34">
        <f>'Baseline Cash Flow Projections'!Z8</f>
        <v>51867</v>
      </c>
      <c r="AA5" s="34">
        <f>'Baseline Cash Flow Projections'!AA8</f>
        <v>52232</v>
      </c>
    </row>
    <row r="6" spans="2:27">
      <c r="B6" s="28" t="str">
        <f>'Baseline Cash Flow Projections'!B22</f>
        <v>Total REVENUE</v>
      </c>
      <c r="C6" s="138">
        <f>'Baseline Cash Flow Projections'!C22</f>
        <v>1</v>
      </c>
      <c r="D6" s="138">
        <f>'Baseline Cash Flow Projections'!D22</f>
        <v>0</v>
      </c>
      <c r="E6" s="138">
        <f>'Baseline Cash Flow Projections'!E22</f>
        <v>0</v>
      </c>
      <c r="F6" s="138">
        <f>'Baseline Cash Flow Projections'!F22</f>
        <v>0</v>
      </c>
      <c r="G6" s="138">
        <f>'Baseline Cash Flow Projections'!G22</f>
        <v>0</v>
      </c>
      <c r="H6" s="138">
        <f>'Baseline Cash Flow Projections'!H22</f>
        <v>0</v>
      </c>
      <c r="I6" s="138">
        <f>'Baseline Cash Flow Projections'!I22</f>
        <v>0</v>
      </c>
      <c r="J6" s="138">
        <f>'Baseline Cash Flow Projections'!J22</f>
        <v>0</v>
      </c>
      <c r="K6" s="138">
        <f>'Baseline Cash Flow Projections'!K22</f>
        <v>0</v>
      </c>
      <c r="L6" s="138">
        <f>'Baseline Cash Flow Projections'!L22</f>
        <v>0</v>
      </c>
      <c r="M6" s="138">
        <f>'Baseline Cash Flow Projections'!M22</f>
        <v>0</v>
      </c>
      <c r="N6" s="138">
        <f>'Baseline Cash Flow Projections'!N22</f>
        <v>0</v>
      </c>
      <c r="O6" s="138">
        <f>'Baseline Cash Flow Projections'!O22</f>
        <v>0</v>
      </c>
      <c r="P6" s="138">
        <f>'Baseline Cash Flow Projections'!P22</f>
        <v>0</v>
      </c>
      <c r="Q6" s="138">
        <f>'Baseline Cash Flow Projections'!Q22</f>
        <v>0</v>
      </c>
      <c r="R6" s="138">
        <f>'Baseline Cash Flow Projections'!R22</f>
        <v>0</v>
      </c>
      <c r="S6" s="138">
        <f>'Baseline Cash Flow Projections'!S22</f>
        <v>0</v>
      </c>
      <c r="T6" s="138">
        <f>'Baseline Cash Flow Projections'!T22</f>
        <v>0</v>
      </c>
      <c r="U6" s="138">
        <f>'Baseline Cash Flow Projections'!U22</f>
        <v>0</v>
      </c>
      <c r="V6" s="138">
        <f>'Baseline Cash Flow Projections'!V22</f>
        <v>0</v>
      </c>
      <c r="W6" s="138">
        <f>'Baseline Cash Flow Projections'!W22</f>
        <v>0</v>
      </c>
      <c r="X6" s="138">
        <f>'Baseline Cash Flow Projections'!X22</f>
        <v>0</v>
      </c>
      <c r="Y6" s="138">
        <f>'Baseline Cash Flow Projections'!Y22</f>
        <v>0</v>
      </c>
      <c r="Z6" s="138">
        <f>'Baseline Cash Flow Projections'!Z22</f>
        <v>0</v>
      </c>
      <c r="AA6" s="138">
        <f>'Baseline Cash Flow Projections'!AA22</f>
        <v>0</v>
      </c>
    </row>
    <row r="7" spans="2:27">
      <c r="B7" s="28" t="str">
        <f>'Baseline Cash Flow Projections'!B23</f>
        <v>Total EXPENSES</v>
      </c>
      <c r="C7" s="138">
        <f>'Baseline Cash Flow Projections'!C23</f>
        <v>2</v>
      </c>
      <c r="D7" s="138">
        <f>'Baseline Cash Flow Projections'!D23</f>
        <v>0</v>
      </c>
      <c r="E7" s="138">
        <f>'Baseline Cash Flow Projections'!E23</f>
        <v>0</v>
      </c>
      <c r="F7" s="138">
        <f>'Baseline Cash Flow Projections'!F23</f>
        <v>0</v>
      </c>
      <c r="G7" s="138">
        <f>'Baseline Cash Flow Projections'!G23</f>
        <v>0</v>
      </c>
      <c r="H7" s="138">
        <f>'Baseline Cash Flow Projections'!H23</f>
        <v>0</v>
      </c>
      <c r="I7" s="138">
        <f>'Baseline Cash Flow Projections'!I23</f>
        <v>0</v>
      </c>
      <c r="J7" s="138">
        <f>'Baseline Cash Flow Projections'!J23</f>
        <v>0</v>
      </c>
      <c r="K7" s="138">
        <f>'Baseline Cash Flow Projections'!K23</f>
        <v>0</v>
      </c>
      <c r="L7" s="138">
        <f>'Baseline Cash Flow Projections'!L23</f>
        <v>0</v>
      </c>
      <c r="M7" s="138">
        <f>'Baseline Cash Flow Projections'!M23</f>
        <v>0</v>
      </c>
      <c r="N7" s="138">
        <f>'Baseline Cash Flow Projections'!N23</f>
        <v>0</v>
      </c>
      <c r="O7" s="138">
        <f>'Baseline Cash Flow Projections'!O23</f>
        <v>0</v>
      </c>
      <c r="P7" s="138">
        <f>'Baseline Cash Flow Projections'!P23</f>
        <v>0</v>
      </c>
      <c r="Q7" s="138">
        <f>'Baseline Cash Flow Projections'!Q23</f>
        <v>0</v>
      </c>
      <c r="R7" s="138">
        <f>'Baseline Cash Flow Projections'!R23</f>
        <v>0</v>
      </c>
      <c r="S7" s="138">
        <f>'Baseline Cash Flow Projections'!S23</f>
        <v>0</v>
      </c>
      <c r="T7" s="138">
        <f>'Baseline Cash Flow Projections'!T23</f>
        <v>0</v>
      </c>
      <c r="U7" s="138">
        <f>'Baseline Cash Flow Projections'!U23</f>
        <v>0</v>
      </c>
      <c r="V7" s="138">
        <f>'Baseline Cash Flow Projections'!V23</f>
        <v>0</v>
      </c>
      <c r="W7" s="138">
        <f>'Baseline Cash Flow Projections'!W23</f>
        <v>0</v>
      </c>
      <c r="X7" s="138">
        <f>'Baseline Cash Flow Projections'!X23</f>
        <v>0</v>
      </c>
      <c r="Y7" s="138">
        <f>'Baseline Cash Flow Projections'!Y23</f>
        <v>0</v>
      </c>
      <c r="Z7" s="138">
        <f>'Baseline Cash Flow Projections'!Z23</f>
        <v>0</v>
      </c>
      <c r="AA7" s="138">
        <f>'Baseline Cash Flow Projections'!AA23</f>
        <v>0</v>
      </c>
    </row>
    <row r="8" spans="2:27">
      <c r="B8" s="28" t="str">
        <f>'Baseline Cash Flow Projections'!B24</f>
        <v>EBITDA</v>
      </c>
      <c r="C8" s="138">
        <f>'Baseline Cash Flow Projections'!C24</f>
        <v>-1</v>
      </c>
      <c r="D8" s="138">
        <f>'Baseline Cash Flow Projections'!D24</f>
        <v>0</v>
      </c>
      <c r="E8" s="138">
        <f>'Baseline Cash Flow Projections'!E24</f>
        <v>0</v>
      </c>
      <c r="F8" s="138">
        <f>'Baseline Cash Flow Projections'!F24</f>
        <v>0</v>
      </c>
      <c r="G8" s="138">
        <f>'Baseline Cash Flow Projections'!G24</f>
        <v>0</v>
      </c>
      <c r="H8" s="138">
        <f>'Baseline Cash Flow Projections'!H24</f>
        <v>0</v>
      </c>
      <c r="I8" s="138">
        <f>'Baseline Cash Flow Projections'!I24</f>
        <v>0</v>
      </c>
      <c r="J8" s="138">
        <f>'Baseline Cash Flow Projections'!J24</f>
        <v>0</v>
      </c>
      <c r="K8" s="138">
        <f>'Baseline Cash Flow Projections'!K24</f>
        <v>0</v>
      </c>
      <c r="L8" s="138">
        <f>'Baseline Cash Flow Projections'!L24</f>
        <v>0</v>
      </c>
      <c r="M8" s="138">
        <f>'Baseline Cash Flow Projections'!M24</f>
        <v>0</v>
      </c>
      <c r="N8" s="138">
        <f>'Baseline Cash Flow Projections'!N24</f>
        <v>0</v>
      </c>
      <c r="O8" s="138">
        <f>'Baseline Cash Flow Projections'!O24</f>
        <v>0</v>
      </c>
      <c r="P8" s="138">
        <f>'Baseline Cash Flow Projections'!P24</f>
        <v>0</v>
      </c>
      <c r="Q8" s="138">
        <f>'Baseline Cash Flow Projections'!Q24</f>
        <v>0</v>
      </c>
      <c r="R8" s="138">
        <f>'Baseline Cash Flow Projections'!R24</f>
        <v>0</v>
      </c>
      <c r="S8" s="138">
        <f>'Baseline Cash Flow Projections'!S24</f>
        <v>0</v>
      </c>
      <c r="T8" s="138">
        <f>'Baseline Cash Flow Projections'!T24</f>
        <v>0</v>
      </c>
      <c r="U8" s="138">
        <f>'Baseline Cash Flow Projections'!U24</f>
        <v>0</v>
      </c>
      <c r="V8" s="138">
        <f>'Baseline Cash Flow Projections'!V24</f>
        <v>0</v>
      </c>
      <c r="W8" s="138">
        <f>'Baseline Cash Flow Projections'!W24</f>
        <v>0</v>
      </c>
      <c r="X8" s="138">
        <f>'Baseline Cash Flow Projections'!X24</f>
        <v>0</v>
      </c>
      <c r="Y8" s="138">
        <f>'Baseline Cash Flow Projections'!Y24</f>
        <v>0</v>
      </c>
      <c r="Z8" s="138">
        <f>'Baseline Cash Flow Projections'!Z24</f>
        <v>0</v>
      </c>
      <c r="AA8" s="138">
        <f>'Baseline Cash Flow Projections'!AA24</f>
        <v>0</v>
      </c>
    </row>
    <row r="10" spans="2:27">
      <c r="B10" s="36" t="s">
        <v>147</v>
      </c>
      <c r="C10" s="163">
        <f>'Baseline Cash Flow Projections'!E5</f>
        <v>-1</v>
      </c>
      <c r="D10" s="122"/>
      <c r="G10" t="s">
        <v>296</v>
      </c>
    </row>
    <row r="11" spans="2:27">
      <c r="G11" t="s">
        <v>296</v>
      </c>
    </row>
    <row r="12" spans="2:27">
      <c r="B12" s="100" t="s">
        <v>183</v>
      </c>
      <c r="C12" s="101"/>
      <c r="D12" s="101"/>
      <c r="E12" s="101"/>
      <c r="F12" s="101"/>
      <c r="G12" s="101" t="s">
        <v>296</v>
      </c>
      <c r="H12" s="101"/>
      <c r="I12" s="101"/>
      <c r="J12" s="101"/>
      <c r="K12" s="101"/>
      <c r="L12" s="101"/>
      <c r="M12" s="101"/>
      <c r="N12" s="101"/>
      <c r="O12" s="101"/>
      <c r="P12" s="101" t="s">
        <v>296</v>
      </c>
      <c r="Q12" s="101"/>
      <c r="R12" s="101"/>
      <c r="S12" s="101"/>
      <c r="T12" s="101"/>
      <c r="U12" s="101"/>
      <c r="V12" s="101"/>
      <c r="W12" s="101"/>
      <c r="X12" s="101"/>
      <c r="Y12" s="101"/>
      <c r="Z12" s="101"/>
      <c r="AA12" s="101"/>
    </row>
    <row r="13" spans="2:27">
      <c r="E13" t="s">
        <v>296</v>
      </c>
      <c r="F13" t="s">
        <v>296</v>
      </c>
      <c r="G13" t="s">
        <v>296</v>
      </c>
    </row>
    <row r="14" spans="2:27">
      <c r="B14" s="29" t="s">
        <v>158</v>
      </c>
      <c r="C14" s="102">
        <f>'Delay Values'!C7</f>
        <v>93.6</v>
      </c>
      <c r="D14" s="122"/>
      <c r="E14" s="130" t="s">
        <v>296</v>
      </c>
      <c r="F14" t="s">
        <v>296</v>
      </c>
      <c r="G14" t="s">
        <v>296</v>
      </c>
    </row>
    <row r="15" spans="2:27">
      <c r="C15" t="s">
        <v>296</v>
      </c>
      <c r="E15" t="s">
        <v>296</v>
      </c>
      <c r="F15" t="s">
        <v>296</v>
      </c>
      <c r="G15" t="s">
        <v>296</v>
      </c>
    </row>
    <row r="16" spans="2:27">
      <c r="B16" s="30" t="s">
        <v>288</v>
      </c>
      <c r="C16" s="135">
        <v>1</v>
      </c>
      <c r="D16" s="135">
        <f>C16+1</f>
        <v>2</v>
      </c>
      <c r="E16" s="135">
        <f t="shared" ref="E16:AA16" si="0">D16+1</f>
        <v>3</v>
      </c>
      <c r="F16" s="135">
        <f t="shared" si="0"/>
        <v>4</v>
      </c>
      <c r="G16" s="135">
        <f t="shared" si="0"/>
        <v>5</v>
      </c>
      <c r="H16" s="135">
        <f t="shared" si="0"/>
        <v>6</v>
      </c>
      <c r="I16" s="135">
        <f t="shared" si="0"/>
        <v>7</v>
      </c>
      <c r="J16" s="135">
        <f t="shared" si="0"/>
        <v>8</v>
      </c>
      <c r="K16" s="135">
        <f t="shared" si="0"/>
        <v>9</v>
      </c>
      <c r="L16" s="135">
        <f t="shared" si="0"/>
        <v>10</v>
      </c>
      <c r="M16" s="135">
        <f t="shared" si="0"/>
        <v>11</v>
      </c>
      <c r="N16" s="135">
        <f t="shared" si="0"/>
        <v>12</v>
      </c>
      <c r="O16" s="135">
        <f t="shared" si="0"/>
        <v>13</v>
      </c>
      <c r="P16" s="135">
        <f t="shared" si="0"/>
        <v>14</v>
      </c>
      <c r="Q16" s="135">
        <f t="shared" si="0"/>
        <v>15</v>
      </c>
      <c r="R16" s="135">
        <f t="shared" si="0"/>
        <v>16</v>
      </c>
      <c r="S16" s="135">
        <f t="shared" si="0"/>
        <v>17</v>
      </c>
      <c r="T16" s="135">
        <f t="shared" si="0"/>
        <v>18</v>
      </c>
      <c r="U16" s="135">
        <f t="shared" si="0"/>
        <v>19</v>
      </c>
      <c r="V16" s="135">
        <f t="shared" si="0"/>
        <v>20</v>
      </c>
      <c r="W16" s="135">
        <f t="shared" si="0"/>
        <v>21</v>
      </c>
      <c r="X16" s="135">
        <f t="shared" si="0"/>
        <v>22</v>
      </c>
      <c r="Y16" s="135">
        <f t="shared" si="0"/>
        <v>23</v>
      </c>
      <c r="Z16" s="135">
        <f t="shared" si="0"/>
        <v>24</v>
      </c>
      <c r="AA16" s="135">
        <f t="shared" si="0"/>
        <v>25</v>
      </c>
    </row>
    <row r="17" spans="2:52">
      <c r="B17" s="29" t="s">
        <v>293</v>
      </c>
      <c r="C17" s="141">
        <f>$C$14/25</f>
        <v>3.7439999999999998</v>
      </c>
      <c r="D17" s="141">
        <f t="shared" ref="D17:AA17" si="1">$C$14/25</f>
        <v>3.7439999999999998</v>
      </c>
      <c r="E17" s="141">
        <f t="shared" si="1"/>
        <v>3.7439999999999998</v>
      </c>
      <c r="F17" s="141">
        <f t="shared" si="1"/>
        <v>3.7439999999999998</v>
      </c>
      <c r="G17" s="141">
        <f t="shared" si="1"/>
        <v>3.7439999999999998</v>
      </c>
      <c r="H17" s="141">
        <f t="shared" si="1"/>
        <v>3.7439999999999998</v>
      </c>
      <c r="I17" s="141">
        <f t="shared" si="1"/>
        <v>3.7439999999999998</v>
      </c>
      <c r="J17" s="141">
        <f t="shared" si="1"/>
        <v>3.7439999999999998</v>
      </c>
      <c r="K17" s="141">
        <f t="shared" si="1"/>
        <v>3.7439999999999998</v>
      </c>
      <c r="L17" s="141">
        <f t="shared" si="1"/>
        <v>3.7439999999999998</v>
      </c>
      <c r="M17" s="141">
        <f t="shared" si="1"/>
        <v>3.7439999999999998</v>
      </c>
      <c r="N17" s="141">
        <f t="shared" si="1"/>
        <v>3.7439999999999998</v>
      </c>
      <c r="O17" s="141">
        <f t="shared" si="1"/>
        <v>3.7439999999999998</v>
      </c>
      <c r="P17" s="141">
        <f t="shared" si="1"/>
        <v>3.7439999999999998</v>
      </c>
      <c r="Q17" s="141">
        <f t="shared" si="1"/>
        <v>3.7439999999999998</v>
      </c>
      <c r="R17" s="141">
        <f t="shared" si="1"/>
        <v>3.7439999999999998</v>
      </c>
      <c r="S17" s="141">
        <f t="shared" si="1"/>
        <v>3.7439999999999998</v>
      </c>
      <c r="T17" s="141">
        <f t="shared" si="1"/>
        <v>3.7439999999999998</v>
      </c>
      <c r="U17" s="141">
        <f t="shared" si="1"/>
        <v>3.7439999999999998</v>
      </c>
      <c r="V17" s="141">
        <f t="shared" si="1"/>
        <v>3.7439999999999998</v>
      </c>
      <c r="W17" s="141">
        <f t="shared" si="1"/>
        <v>3.7439999999999998</v>
      </c>
      <c r="X17" s="141">
        <f t="shared" si="1"/>
        <v>3.7439999999999998</v>
      </c>
      <c r="Y17" s="141">
        <f t="shared" si="1"/>
        <v>3.7439999999999998</v>
      </c>
      <c r="Z17" s="141">
        <f t="shared" si="1"/>
        <v>3.7439999999999998</v>
      </c>
      <c r="AA17" s="141">
        <f t="shared" si="1"/>
        <v>3.7439999999999998</v>
      </c>
    </row>
    <row r="18" spans="2:52">
      <c r="B18" s="28" t="s">
        <v>289</v>
      </c>
      <c r="C18" s="34">
        <f>$C$5</f>
        <v>43466</v>
      </c>
      <c r="D18" s="34">
        <f>(DATE(YEAR(C18)+1,MONTH(C18),DAY(C18)))+C17</f>
        <v>43834.743999999999</v>
      </c>
      <c r="E18" s="34">
        <f t="shared" ref="E18:AA18" si="2">(DATE(YEAR(D18)+1,MONTH(D18),DAY(D18)))+D17</f>
        <v>44203.743999999999</v>
      </c>
      <c r="F18" s="34">
        <f t="shared" si="2"/>
        <v>44571.743999999999</v>
      </c>
      <c r="G18" s="34">
        <f t="shared" si="2"/>
        <v>44939.743999999999</v>
      </c>
      <c r="H18" s="34">
        <f t="shared" si="2"/>
        <v>45307.743999999999</v>
      </c>
      <c r="I18" s="34">
        <f t="shared" si="2"/>
        <v>45676.743999999999</v>
      </c>
      <c r="J18" s="34">
        <f t="shared" si="2"/>
        <v>46044.743999999999</v>
      </c>
      <c r="K18" s="34">
        <f t="shared" si="2"/>
        <v>46412.743999999999</v>
      </c>
      <c r="L18" s="34">
        <f t="shared" si="2"/>
        <v>46780.743999999999</v>
      </c>
      <c r="M18" s="34">
        <f t="shared" si="2"/>
        <v>47149.743999999999</v>
      </c>
      <c r="N18" s="34">
        <f t="shared" si="2"/>
        <v>47517.743999999999</v>
      </c>
      <c r="O18" s="34">
        <f t="shared" si="2"/>
        <v>47885.743999999999</v>
      </c>
      <c r="P18" s="34">
        <f t="shared" si="2"/>
        <v>48253.743999999999</v>
      </c>
      <c r="Q18" s="34">
        <f t="shared" si="2"/>
        <v>48622.743999999999</v>
      </c>
      <c r="R18" s="34">
        <f t="shared" si="2"/>
        <v>48990.743999999999</v>
      </c>
      <c r="S18" s="34">
        <f t="shared" si="2"/>
        <v>49358.743999999999</v>
      </c>
      <c r="T18" s="34">
        <f t="shared" si="2"/>
        <v>49726.743999999999</v>
      </c>
      <c r="U18" s="34">
        <f t="shared" si="2"/>
        <v>50095.743999999999</v>
      </c>
      <c r="V18" s="34">
        <f t="shared" si="2"/>
        <v>50463.743999999999</v>
      </c>
      <c r="W18" s="34">
        <f t="shared" si="2"/>
        <v>50831.743999999999</v>
      </c>
      <c r="X18" s="34">
        <f t="shared" si="2"/>
        <v>51200.743999999999</v>
      </c>
      <c r="Y18" s="34">
        <f t="shared" si="2"/>
        <v>51568.743999999999</v>
      </c>
      <c r="Z18" s="34">
        <f t="shared" si="2"/>
        <v>51936.743999999999</v>
      </c>
      <c r="AA18" s="34">
        <f t="shared" si="2"/>
        <v>52304.743999999999</v>
      </c>
    </row>
    <row r="19" spans="2:52">
      <c r="B19" s="28" t="s">
        <v>284</v>
      </c>
      <c r="C19" s="137">
        <f>C$6</f>
        <v>1</v>
      </c>
      <c r="D19" s="137">
        <f t="shared" ref="D19:AA19" si="3">D$6</f>
        <v>0</v>
      </c>
      <c r="E19" s="137">
        <f t="shared" si="3"/>
        <v>0</v>
      </c>
      <c r="F19" s="137">
        <f t="shared" si="3"/>
        <v>0</v>
      </c>
      <c r="G19" s="137">
        <f t="shared" si="3"/>
        <v>0</v>
      </c>
      <c r="H19" s="137">
        <f t="shared" si="3"/>
        <v>0</v>
      </c>
      <c r="I19" s="137">
        <f t="shared" si="3"/>
        <v>0</v>
      </c>
      <c r="J19" s="137">
        <f t="shared" si="3"/>
        <v>0</v>
      </c>
      <c r="K19" s="137">
        <f t="shared" si="3"/>
        <v>0</v>
      </c>
      <c r="L19" s="137">
        <f t="shared" si="3"/>
        <v>0</v>
      </c>
      <c r="M19" s="137">
        <f t="shared" si="3"/>
        <v>0</v>
      </c>
      <c r="N19" s="137">
        <f t="shared" si="3"/>
        <v>0</v>
      </c>
      <c r="O19" s="137">
        <f t="shared" si="3"/>
        <v>0</v>
      </c>
      <c r="P19" s="137">
        <f t="shared" si="3"/>
        <v>0</v>
      </c>
      <c r="Q19" s="137">
        <f t="shared" si="3"/>
        <v>0</v>
      </c>
      <c r="R19" s="137">
        <f t="shared" si="3"/>
        <v>0</v>
      </c>
      <c r="S19" s="137">
        <f t="shared" si="3"/>
        <v>0</v>
      </c>
      <c r="T19" s="137">
        <f t="shared" si="3"/>
        <v>0</v>
      </c>
      <c r="U19" s="137">
        <f t="shared" si="3"/>
        <v>0</v>
      </c>
      <c r="V19" s="137">
        <f t="shared" si="3"/>
        <v>0</v>
      </c>
      <c r="W19" s="137">
        <f t="shared" si="3"/>
        <v>0</v>
      </c>
      <c r="X19" s="137">
        <f t="shared" si="3"/>
        <v>0</v>
      </c>
      <c r="Y19" s="137">
        <f t="shared" si="3"/>
        <v>0</v>
      </c>
      <c r="Z19" s="137">
        <f t="shared" si="3"/>
        <v>0</v>
      </c>
      <c r="AA19" s="137">
        <f t="shared" si="3"/>
        <v>0</v>
      </c>
    </row>
    <row r="21" spans="2:52">
      <c r="B21" s="30" t="s">
        <v>290</v>
      </c>
      <c r="C21" s="29">
        <v>1</v>
      </c>
      <c r="D21" s="135">
        <f>C21+1</f>
        <v>2</v>
      </c>
      <c r="E21" s="135">
        <f t="shared" ref="E21:AA21" si="4">D21+1</f>
        <v>3</v>
      </c>
      <c r="F21" s="135">
        <f t="shared" si="4"/>
        <v>4</v>
      </c>
      <c r="G21" s="135">
        <f t="shared" si="4"/>
        <v>5</v>
      </c>
      <c r="H21" s="135">
        <f t="shared" si="4"/>
        <v>6</v>
      </c>
      <c r="I21" s="135">
        <f t="shared" si="4"/>
        <v>7</v>
      </c>
      <c r="J21" s="135">
        <f t="shared" si="4"/>
        <v>8</v>
      </c>
      <c r="K21" s="135">
        <f t="shared" si="4"/>
        <v>9</v>
      </c>
      <c r="L21" s="135">
        <f t="shared" si="4"/>
        <v>10</v>
      </c>
      <c r="M21" s="135">
        <f t="shared" si="4"/>
        <v>11</v>
      </c>
      <c r="N21" s="135">
        <f t="shared" si="4"/>
        <v>12</v>
      </c>
      <c r="O21" s="135">
        <f t="shared" si="4"/>
        <v>13</v>
      </c>
      <c r="P21" s="135">
        <f t="shared" si="4"/>
        <v>14</v>
      </c>
      <c r="Q21" s="135">
        <f t="shared" si="4"/>
        <v>15</v>
      </c>
      <c r="R21" s="135">
        <f t="shared" si="4"/>
        <v>16</v>
      </c>
      <c r="S21" s="135">
        <f t="shared" si="4"/>
        <v>17</v>
      </c>
      <c r="T21" s="135">
        <f t="shared" si="4"/>
        <v>18</v>
      </c>
      <c r="U21" s="135">
        <f t="shared" si="4"/>
        <v>19</v>
      </c>
      <c r="V21" s="135">
        <f t="shared" si="4"/>
        <v>20</v>
      </c>
      <c r="W21" s="135">
        <f t="shared" si="4"/>
        <v>21</v>
      </c>
      <c r="X21" s="135">
        <f t="shared" si="4"/>
        <v>22</v>
      </c>
      <c r="Y21" s="135">
        <f t="shared" si="4"/>
        <v>23</v>
      </c>
      <c r="Z21" s="135">
        <f t="shared" si="4"/>
        <v>24</v>
      </c>
      <c r="AA21" s="135">
        <f t="shared" si="4"/>
        <v>25</v>
      </c>
    </row>
    <row r="22" spans="2:52">
      <c r="B22" s="29" t="s">
        <v>289</v>
      </c>
      <c r="C22" s="34">
        <f>C$5</f>
        <v>43466</v>
      </c>
      <c r="D22" s="34">
        <f t="shared" ref="D22:AA22" si="5">D$5</f>
        <v>43831</v>
      </c>
      <c r="E22" s="34">
        <f t="shared" si="5"/>
        <v>44197</v>
      </c>
      <c r="F22" s="34">
        <f t="shared" si="5"/>
        <v>44562</v>
      </c>
      <c r="G22" s="34">
        <f t="shared" si="5"/>
        <v>44927</v>
      </c>
      <c r="H22" s="34">
        <f t="shared" si="5"/>
        <v>45292</v>
      </c>
      <c r="I22" s="34">
        <f t="shared" si="5"/>
        <v>45658</v>
      </c>
      <c r="J22" s="34">
        <f t="shared" si="5"/>
        <v>46023</v>
      </c>
      <c r="K22" s="34">
        <f t="shared" si="5"/>
        <v>46388</v>
      </c>
      <c r="L22" s="34">
        <f t="shared" si="5"/>
        <v>46753</v>
      </c>
      <c r="M22" s="34">
        <f t="shared" si="5"/>
        <v>47119</v>
      </c>
      <c r="N22" s="34">
        <f t="shared" si="5"/>
        <v>47484</v>
      </c>
      <c r="O22" s="34">
        <f t="shared" si="5"/>
        <v>47849</v>
      </c>
      <c r="P22" s="34">
        <f t="shared" si="5"/>
        <v>48214</v>
      </c>
      <c r="Q22" s="34">
        <f t="shared" si="5"/>
        <v>48580</v>
      </c>
      <c r="R22" s="34">
        <f t="shared" si="5"/>
        <v>48945</v>
      </c>
      <c r="S22" s="34">
        <f t="shared" si="5"/>
        <v>49310</v>
      </c>
      <c r="T22" s="34">
        <f t="shared" si="5"/>
        <v>49675</v>
      </c>
      <c r="U22" s="34">
        <f t="shared" si="5"/>
        <v>50041</v>
      </c>
      <c r="V22" s="34">
        <f t="shared" si="5"/>
        <v>50406</v>
      </c>
      <c r="W22" s="34">
        <f t="shared" si="5"/>
        <v>50771</v>
      </c>
      <c r="X22" s="34">
        <f t="shared" si="5"/>
        <v>51136</v>
      </c>
      <c r="Y22" s="34">
        <f t="shared" si="5"/>
        <v>51502</v>
      </c>
      <c r="Z22" s="34">
        <f>Z$5</f>
        <v>51867</v>
      </c>
      <c r="AA22" s="34">
        <f t="shared" si="5"/>
        <v>52232</v>
      </c>
    </row>
    <row r="23" spans="2:52">
      <c r="B23" s="28" t="s">
        <v>285</v>
      </c>
      <c r="C23" s="138">
        <f>'Baseline Cash Flow Projections'!C$17</f>
        <v>1</v>
      </c>
      <c r="D23" s="138">
        <f>'Baseline Cash Flow Projections'!D$17</f>
        <v>0</v>
      </c>
      <c r="E23" s="138">
        <f>'Baseline Cash Flow Projections'!E$17</f>
        <v>0</v>
      </c>
      <c r="F23" s="138">
        <f>'Baseline Cash Flow Projections'!F$17</f>
        <v>0</v>
      </c>
      <c r="G23" s="138">
        <f>'Baseline Cash Flow Projections'!G$17</f>
        <v>0</v>
      </c>
      <c r="H23" s="138">
        <f>'Baseline Cash Flow Projections'!H$17</f>
        <v>0</v>
      </c>
      <c r="I23" s="138">
        <f>'Baseline Cash Flow Projections'!I$17</f>
        <v>0</v>
      </c>
      <c r="J23" s="138">
        <f>'Baseline Cash Flow Projections'!J$17</f>
        <v>0</v>
      </c>
      <c r="K23" s="138">
        <f>'Baseline Cash Flow Projections'!K$17</f>
        <v>0</v>
      </c>
      <c r="L23" s="138">
        <f>'Baseline Cash Flow Projections'!L$17</f>
        <v>0</v>
      </c>
      <c r="M23" s="138">
        <f>'Baseline Cash Flow Projections'!M$17</f>
        <v>0</v>
      </c>
      <c r="N23" s="138">
        <f>'Baseline Cash Flow Projections'!N$17</f>
        <v>0</v>
      </c>
      <c r="O23" s="138">
        <f>'Baseline Cash Flow Projections'!O$17</f>
        <v>0</v>
      </c>
      <c r="P23" s="138">
        <f>'Baseline Cash Flow Projections'!P$17</f>
        <v>0</v>
      </c>
      <c r="Q23" s="138">
        <f>'Baseline Cash Flow Projections'!Q$17</f>
        <v>0</v>
      </c>
      <c r="R23" s="138">
        <f>'Baseline Cash Flow Projections'!R$17</f>
        <v>0</v>
      </c>
      <c r="S23" s="138">
        <f>'Baseline Cash Flow Projections'!S$17</f>
        <v>0</v>
      </c>
      <c r="T23" s="138">
        <f>'Baseline Cash Flow Projections'!T$17</f>
        <v>0</v>
      </c>
      <c r="U23" s="138">
        <f>'Baseline Cash Flow Projections'!U$17</f>
        <v>0</v>
      </c>
      <c r="V23" s="138">
        <f>'Baseline Cash Flow Projections'!V$17</f>
        <v>0</v>
      </c>
      <c r="W23" s="138">
        <f>'Baseline Cash Flow Projections'!W$17</f>
        <v>0</v>
      </c>
      <c r="X23" s="138">
        <f>'Baseline Cash Flow Projections'!X$17</f>
        <v>0</v>
      </c>
      <c r="Y23" s="138">
        <f>'Baseline Cash Flow Projections'!Y$17</f>
        <v>0</v>
      </c>
      <c r="Z23" s="138">
        <f>'Baseline Cash Flow Projections'!Z$17</f>
        <v>0</v>
      </c>
      <c r="AA23" s="138">
        <f>'Baseline Cash Flow Projections'!AA$17</f>
        <v>0</v>
      </c>
    </row>
    <row r="24" spans="2:52">
      <c r="B24" s="28" t="s">
        <v>286</v>
      </c>
      <c r="C24" s="138">
        <f>'Baseline Cash Flow Projections'!C$18</f>
        <v>1</v>
      </c>
      <c r="D24" s="138">
        <f>'Baseline Cash Flow Projections'!D$18</f>
        <v>0</v>
      </c>
      <c r="E24" s="138">
        <f>'Baseline Cash Flow Projections'!E$18</f>
        <v>0</v>
      </c>
      <c r="F24" s="138">
        <f>'Baseline Cash Flow Projections'!F$18</f>
        <v>0</v>
      </c>
      <c r="G24" s="138">
        <f>'Baseline Cash Flow Projections'!G$18</f>
        <v>0</v>
      </c>
      <c r="H24" s="138">
        <f>'Baseline Cash Flow Projections'!H$18</f>
        <v>0</v>
      </c>
      <c r="I24" s="138">
        <f>'Baseline Cash Flow Projections'!I$18</f>
        <v>0</v>
      </c>
      <c r="J24" s="138">
        <f>'Baseline Cash Flow Projections'!J$18</f>
        <v>0</v>
      </c>
      <c r="K24" s="138">
        <f>'Baseline Cash Flow Projections'!K$18</f>
        <v>0</v>
      </c>
      <c r="L24" s="138">
        <f>'Baseline Cash Flow Projections'!L$18</f>
        <v>0</v>
      </c>
      <c r="M24" s="138">
        <f>'Baseline Cash Flow Projections'!M$18</f>
        <v>0</v>
      </c>
      <c r="N24" s="138">
        <f>'Baseline Cash Flow Projections'!N$18</f>
        <v>0</v>
      </c>
      <c r="O24" s="138">
        <f>'Baseline Cash Flow Projections'!O$18</f>
        <v>0</v>
      </c>
      <c r="P24" s="138">
        <f>'Baseline Cash Flow Projections'!P$18</f>
        <v>0</v>
      </c>
      <c r="Q24" s="138">
        <f>'Baseline Cash Flow Projections'!Q$18</f>
        <v>0</v>
      </c>
      <c r="R24" s="138">
        <f>'Baseline Cash Flow Projections'!R$18</f>
        <v>0</v>
      </c>
      <c r="S24" s="138">
        <f>'Baseline Cash Flow Projections'!S$18</f>
        <v>0</v>
      </c>
      <c r="T24" s="138">
        <f>'Baseline Cash Flow Projections'!T$18</f>
        <v>0</v>
      </c>
      <c r="U24" s="138">
        <f>'Baseline Cash Flow Projections'!U$18</f>
        <v>0</v>
      </c>
      <c r="V24" s="138">
        <f>'Baseline Cash Flow Projections'!V$18</f>
        <v>0</v>
      </c>
      <c r="W24" s="138">
        <f>'Baseline Cash Flow Projections'!W$18</f>
        <v>0</v>
      </c>
      <c r="X24" s="138">
        <f>'Baseline Cash Flow Projections'!X$18</f>
        <v>0</v>
      </c>
      <c r="Y24" s="138">
        <f>'Baseline Cash Flow Projections'!Y$18</f>
        <v>0</v>
      </c>
      <c r="Z24" s="138">
        <f>'Baseline Cash Flow Projections'!Z$18</f>
        <v>0</v>
      </c>
      <c r="AA24" s="138">
        <f>'Baseline Cash Flow Projections'!AA$18</f>
        <v>0</v>
      </c>
    </row>
    <row r="25" spans="2:52">
      <c r="B25" s="28" t="s">
        <v>291</v>
      </c>
      <c r="C25" s="138">
        <f>SUM(C23:C24)</f>
        <v>2</v>
      </c>
      <c r="D25" s="138">
        <f t="shared" ref="D25:AA25" si="6">SUM(D23:D24)</f>
        <v>0</v>
      </c>
      <c r="E25" s="138">
        <f t="shared" si="6"/>
        <v>0</v>
      </c>
      <c r="F25" s="138">
        <f t="shared" si="6"/>
        <v>0</v>
      </c>
      <c r="G25" s="138">
        <f t="shared" si="6"/>
        <v>0</v>
      </c>
      <c r="H25" s="138">
        <f t="shared" si="6"/>
        <v>0</v>
      </c>
      <c r="I25" s="138">
        <f t="shared" si="6"/>
        <v>0</v>
      </c>
      <c r="J25" s="138">
        <f t="shared" si="6"/>
        <v>0</v>
      </c>
      <c r="K25" s="138">
        <f t="shared" si="6"/>
        <v>0</v>
      </c>
      <c r="L25" s="138">
        <f t="shared" si="6"/>
        <v>0</v>
      </c>
      <c r="M25" s="138">
        <f t="shared" si="6"/>
        <v>0</v>
      </c>
      <c r="N25" s="138">
        <f t="shared" si="6"/>
        <v>0</v>
      </c>
      <c r="O25" s="138">
        <f t="shared" si="6"/>
        <v>0</v>
      </c>
      <c r="P25" s="138">
        <f t="shared" si="6"/>
        <v>0</v>
      </c>
      <c r="Q25" s="138">
        <f t="shared" si="6"/>
        <v>0</v>
      </c>
      <c r="R25" s="138">
        <f t="shared" si="6"/>
        <v>0</v>
      </c>
      <c r="S25" s="138">
        <f t="shared" si="6"/>
        <v>0</v>
      </c>
      <c r="T25" s="138">
        <f t="shared" si="6"/>
        <v>0</v>
      </c>
      <c r="U25" s="138">
        <f t="shared" si="6"/>
        <v>0</v>
      </c>
      <c r="V25" s="138">
        <f t="shared" si="6"/>
        <v>0</v>
      </c>
      <c r="W25" s="138">
        <f t="shared" si="6"/>
        <v>0</v>
      </c>
      <c r="X25" s="138">
        <f t="shared" si="6"/>
        <v>0</v>
      </c>
      <c r="Y25" s="138">
        <f t="shared" si="6"/>
        <v>0</v>
      </c>
      <c r="Z25" s="138">
        <f t="shared" si="6"/>
        <v>0</v>
      </c>
      <c r="AA25" s="138">
        <f t="shared" si="6"/>
        <v>0</v>
      </c>
    </row>
    <row r="27" spans="2:52">
      <c r="B27" s="30" t="s">
        <v>294</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row>
    <row r="28" spans="2:52" s="26" customFormat="1">
      <c r="B28" s="80" t="s">
        <v>289</v>
      </c>
      <c r="C28" s="42">
        <f>C22</f>
        <v>43466</v>
      </c>
      <c r="D28" s="42">
        <f>C18</f>
        <v>43466</v>
      </c>
      <c r="E28" s="42">
        <f>D22</f>
        <v>43831</v>
      </c>
      <c r="F28" s="42">
        <f>D18</f>
        <v>43834.743999999999</v>
      </c>
      <c r="G28" s="42">
        <f>E22</f>
        <v>44197</v>
      </c>
      <c r="H28" s="42">
        <f>E18</f>
        <v>44203.743999999999</v>
      </c>
      <c r="I28" s="42">
        <f>F22</f>
        <v>44562</v>
      </c>
      <c r="J28" s="42">
        <f>F18</f>
        <v>44571.743999999999</v>
      </c>
      <c r="K28" s="42">
        <f>G22</f>
        <v>44927</v>
      </c>
      <c r="L28" s="42">
        <f>G18</f>
        <v>44939.743999999999</v>
      </c>
      <c r="M28" s="42">
        <f>H22</f>
        <v>45292</v>
      </c>
      <c r="N28" s="42">
        <f>H18</f>
        <v>45307.743999999999</v>
      </c>
      <c r="O28" s="42">
        <f>I22</f>
        <v>45658</v>
      </c>
      <c r="P28" s="42">
        <f>I18</f>
        <v>45676.743999999999</v>
      </c>
      <c r="Q28" s="42">
        <f>J22</f>
        <v>46023</v>
      </c>
      <c r="R28" s="42">
        <f>J18</f>
        <v>46044.743999999999</v>
      </c>
      <c r="S28" s="42">
        <f>K22</f>
        <v>46388</v>
      </c>
      <c r="T28" s="42">
        <f>K18</f>
        <v>46412.743999999999</v>
      </c>
      <c r="U28" s="42">
        <f>L22</f>
        <v>46753</v>
      </c>
      <c r="V28" s="42">
        <f>L18</f>
        <v>46780.743999999999</v>
      </c>
      <c r="W28" s="42">
        <f>M22</f>
        <v>47119</v>
      </c>
      <c r="X28" s="42">
        <f>M18</f>
        <v>47149.743999999999</v>
      </c>
      <c r="Y28" s="42">
        <f>N22</f>
        <v>47484</v>
      </c>
      <c r="Z28" s="42">
        <f>N18</f>
        <v>47517.743999999999</v>
      </c>
      <c r="AA28" s="42">
        <f>O22</f>
        <v>47849</v>
      </c>
      <c r="AB28" s="42">
        <f>O18</f>
        <v>47885.743999999999</v>
      </c>
      <c r="AC28" s="42">
        <f>P22</f>
        <v>48214</v>
      </c>
      <c r="AD28" s="42">
        <f>P18</f>
        <v>48253.743999999999</v>
      </c>
      <c r="AE28" s="42">
        <f>Q22</f>
        <v>48580</v>
      </c>
      <c r="AF28" s="42">
        <f>Q18</f>
        <v>48622.743999999999</v>
      </c>
      <c r="AG28" s="42">
        <f>R22</f>
        <v>48945</v>
      </c>
      <c r="AH28" s="42">
        <f>R18</f>
        <v>48990.743999999999</v>
      </c>
      <c r="AI28" s="42">
        <f>S22</f>
        <v>49310</v>
      </c>
      <c r="AJ28" s="42">
        <f>S18</f>
        <v>49358.743999999999</v>
      </c>
      <c r="AK28" s="42">
        <f>T22</f>
        <v>49675</v>
      </c>
      <c r="AL28" s="42">
        <f>T18</f>
        <v>49726.743999999999</v>
      </c>
      <c r="AM28" s="42">
        <f>U22</f>
        <v>50041</v>
      </c>
      <c r="AN28" s="42">
        <f>U18</f>
        <v>50095.743999999999</v>
      </c>
      <c r="AO28" s="42">
        <f>V22</f>
        <v>50406</v>
      </c>
      <c r="AP28" s="42">
        <f>V18</f>
        <v>50463.743999999999</v>
      </c>
      <c r="AQ28" s="42">
        <f>W22</f>
        <v>50771</v>
      </c>
      <c r="AR28" s="42">
        <f>W18</f>
        <v>50831.743999999999</v>
      </c>
      <c r="AS28" s="42">
        <f>X22</f>
        <v>51136</v>
      </c>
      <c r="AT28" s="42">
        <f>X18</f>
        <v>51200.743999999999</v>
      </c>
      <c r="AU28" s="42">
        <f>Y22</f>
        <v>51502</v>
      </c>
      <c r="AV28" s="42">
        <f>Y18</f>
        <v>51568.743999999999</v>
      </c>
      <c r="AW28" s="42">
        <f>Z22</f>
        <v>51867</v>
      </c>
      <c r="AX28" s="42">
        <f>Z18</f>
        <v>51936.743999999999</v>
      </c>
      <c r="AY28" s="42">
        <f>AA22</f>
        <v>52232</v>
      </c>
      <c r="AZ28" s="42">
        <f>AA18</f>
        <v>52304.743999999999</v>
      </c>
    </row>
    <row r="29" spans="2:52">
      <c r="B29" s="28" t="s">
        <v>284</v>
      </c>
      <c r="C29" s="144">
        <v>0</v>
      </c>
      <c r="D29" s="143">
        <f>C19</f>
        <v>1</v>
      </c>
      <c r="E29" s="144">
        <v>0</v>
      </c>
      <c r="F29" s="143">
        <f>D19</f>
        <v>0</v>
      </c>
      <c r="G29" s="144">
        <v>0</v>
      </c>
      <c r="H29" s="143">
        <f>E19</f>
        <v>0</v>
      </c>
      <c r="I29" s="144">
        <v>0</v>
      </c>
      <c r="J29" s="143">
        <f>F19</f>
        <v>0</v>
      </c>
      <c r="K29" s="144">
        <v>0</v>
      </c>
      <c r="L29" s="143">
        <f>G19</f>
        <v>0</v>
      </c>
      <c r="M29" s="144">
        <v>0</v>
      </c>
      <c r="N29" s="143">
        <f>H19</f>
        <v>0</v>
      </c>
      <c r="O29" s="144">
        <v>0</v>
      </c>
      <c r="P29" s="143">
        <f>I19</f>
        <v>0</v>
      </c>
      <c r="Q29" s="144">
        <v>0</v>
      </c>
      <c r="R29" s="143">
        <f>J19</f>
        <v>0</v>
      </c>
      <c r="S29" s="144">
        <v>0</v>
      </c>
      <c r="T29" s="143">
        <f>K19</f>
        <v>0</v>
      </c>
      <c r="U29" s="144">
        <v>0</v>
      </c>
      <c r="V29" s="143">
        <f>L19</f>
        <v>0</v>
      </c>
      <c r="W29" s="144">
        <v>0</v>
      </c>
      <c r="X29" s="143">
        <f>M19</f>
        <v>0</v>
      </c>
      <c r="Y29" s="144">
        <v>0</v>
      </c>
      <c r="Z29" s="143">
        <f>N19</f>
        <v>0</v>
      </c>
      <c r="AA29" s="144">
        <v>0</v>
      </c>
      <c r="AB29" s="143">
        <f>O19</f>
        <v>0</v>
      </c>
      <c r="AC29" s="144">
        <v>0</v>
      </c>
      <c r="AD29" s="143">
        <f>P19</f>
        <v>0</v>
      </c>
      <c r="AE29" s="144">
        <v>0</v>
      </c>
      <c r="AF29" s="143">
        <f>Q19</f>
        <v>0</v>
      </c>
      <c r="AG29" s="144">
        <v>0</v>
      </c>
      <c r="AH29" s="143">
        <f>R19</f>
        <v>0</v>
      </c>
      <c r="AI29" s="144">
        <v>0</v>
      </c>
      <c r="AJ29" s="143">
        <f>S19</f>
        <v>0</v>
      </c>
      <c r="AK29" s="144">
        <v>0</v>
      </c>
      <c r="AL29" s="143">
        <f>T19</f>
        <v>0</v>
      </c>
      <c r="AM29" s="144">
        <v>0</v>
      </c>
      <c r="AN29" s="143">
        <f>U19</f>
        <v>0</v>
      </c>
      <c r="AO29" s="144">
        <v>0</v>
      </c>
      <c r="AP29" s="143">
        <f>V19</f>
        <v>0</v>
      </c>
      <c r="AQ29" s="144">
        <v>0</v>
      </c>
      <c r="AR29" s="143">
        <f>W19</f>
        <v>0</v>
      </c>
      <c r="AS29" s="144">
        <v>0</v>
      </c>
      <c r="AT29" s="143">
        <f>X19</f>
        <v>0</v>
      </c>
      <c r="AU29" s="144">
        <v>0</v>
      </c>
      <c r="AV29" s="143">
        <f>Y19</f>
        <v>0</v>
      </c>
      <c r="AW29" s="144">
        <v>0</v>
      </c>
      <c r="AX29" s="143">
        <f>Z19</f>
        <v>0</v>
      </c>
      <c r="AY29" s="144">
        <v>0</v>
      </c>
      <c r="AZ29" s="143">
        <f>AA19</f>
        <v>0</v>
      </c>
    </row>
    <row r="30" spans="2:52">
      <c r="B30" s="28" t="s">
        <v>291</v>
      </c>
      <c r="C30" s="143">
        <f>C25</f>
        <v>2</v>
      </c>
      <c r="D30" s="137">
        <v>0</v>
      </c>
      <c r="E30" s="143">
        <f>D25</f>
        <v>0</v>
      </c>
      <c r="F30" s="137">
        <v>0</v>
      </c>
      <c r="G30" s="143">
        <f>E25</f>
        <v>0</v>
      </c>
      <c r="H30" s="137">
        <v>0</v>
      </c>
      <c r="I30" s="143">
        <f>F25</f>
        <v>0</v>
      </c>
      <c r="J30" s="137">
        <v>0</v>
      </c>
      <c r="K30" s="143">
        <f>G25</f>
        <v>0</v>
      </c>
      <c r="L30" s="137">
        <v>0</v>
      </c>
      <c r="M30" s="143">
        <f>H25</f>
        <v>0</v>
      </c>
      <c r="N30" s="137">
        <v>0</v>
      </c>
      <c r="O30" s="143">
        <f>I25</f>
        <v>0</v>
      </c>
      <c r="P30" s="137">
        <v>0</v>
      </c>
      <c r="Q30" s="143">
        <f>J25</f>
        <v>0</v>
      </c>
      <c r="R30" s="137">
        <v>0</v>
      </c>
      <c r="S30" s="143">
        <f>K25</f>
        <v>0</v>
      </c>
      <c r="T30" s="137">
        <v>0</v>
      </c>
      <c r="U30" s="143">
        <f>L25</f>
        <v>0</v>
      </c>
      <c r="V30" s="137">
        <v>0</v>
      </c>
      <c r="W30" s="143">
        <f>M25</f>
        <v>0</v>
      </c>
      <c r="X30" s="137">
        <v>0</v>
      </c>
      <c r="Y30" s="143">
        <f>N25</f>
        <v>0</v>
      </c>
      <c r="Z30" s="137">
        <v>0</v>
      </c>
      <c r="AA30" s="143">
        <f>O25</f>
        <v>0</v>
      </c>
      <c r="AB30" s="137">
        <v>0</v>
      </c>
      <c r="AC30" s="143">
        <f>P25</f>
        <v>0</v>
      </c>
      <c r="AD30" s="137">
        <v>0</v>
      </c>
      <c r="AE30" s="143">
        <f>Q25</f>
        <v>0</v>
      </c>
      <c r="AF30" s="137">
        <v>0</v>
      </c>
      <c r="AG30" s="143">
        <f>R25</f>
        <v>0</v>
      </c>
      <c r="AH30" s="137">
        <v>0</v>
      </c>
      <c r="AI30" s="143">
        <f>S25</f>
        <v>0</v>
      </c>
      <c r="AJ30" s="137">
        <v>0</v>
      </c>
      <c r="AK30" s="143">
        <f>T25</f>
        <v>0</v>
      </c>
      <c r="AL30" s="137">
        <v>0</v>
      </c>
      <c r="AM30" s="143">
        <f>U25</f>
        <v>0</v>
      </c>
      <c r="AN30" s="137">
        <v>0</v>
      </c>
      <c r="AO30" s="143">
        <f>V25</f>
        <v>0</v>
      </c>
      <c r="AP30" s="137">
        <v>0</v>
      </c>
      <c r="AQ30" s="143">
        <f>W25</f>
        <v>0</v>
      </c>
      <c r="AR30" s="137">
        <v>0</v>
      </c>
      <c r="AS30" s="143">
        <f>X25</f>
        <v>0</v>
      </c>
      <c r="AT30" s="137">
        <v>0</v>
      </c>
      <c r="AU30" s="143">
        <f>Y25</f>
        <v>0</v>
      </c>
      <c r="AV30" s="137">
        <v>0</v>
      </c>
      <c r="AW30" s="143">
        <f>Z25</f>
        <v>0</v>
      </c>
      <c r="AX30" s="137">
        <v>0</v>
      </c>
      <c r="AY30" s="143">
        <f>AA25</f>
        <v>0</v>
      </c>
      <c r="AZ30" s="137">
        <v>0</v>
      </c>
    </row>
    <row r="31" spans="2:52">
      <c r="B31" s="28" t="s">
        <v>292</v>
      </c>
      <c r="C31" s="138">
        <f>C29-C30</f>
        <v>-2</v>
      </c>
      <c r="D31" s="138">
        <f t="shared" ref="D31:AZ31" si="7">D29-D30</f>
        <v>1</v>
      </c>
      <c r="E31" s="138">
        <f t="shared" si="7"/>
        <v>0</v>
      </c>
      <c r="F31" s="138">
        <f t="shared" si="7"/>
        <v>0</v>
      </c>
      <c r="G31" s="138">
        <f t="shared" si="7"/>
        <v>0</v>
      </c>
      <c r="H31" s="138">
        <f t="shared" si="7"/>
        <v>0</v>
      </c>
      <c r="I31" s="138">
        <f t="shared" si="7"/>
        <v>0</v>
      </c>
      <c r="J31" s="138">
        <f t="shared" si="7"/>
        <v>0</v>
      </c>
      <c r="K31" s="138">
        <f t="shared" si="7"/>
        <v>0</v>
      </c>
      <c r="L31" s="138">
        <f t="shared" si="7"/>
        <v>0</v>
      </c>
      <c r="M31" s="138">
        <f t="shared" si="7"/>
        <v>0</v>
      </c>
      <c r="N31" s="138">
        <f t="shared" si="7"/>
        <v>0</v>
      </c>
      <c r="O31" s="138">
        <f t="shared" si="7"/>
        <v>0</v>
      </c>
      <c r="P31" s="138">
        <f t="shared" si="7"/>
        <v>0</v>
      </c>
      <c r="Q31" s="138">
        <f t="shared" si="7"/>
        <v>0</v>
      </c>
      <c r="R31" s="138">
        <f t="shared" si="7"/>
        <v>0</v>
      </c>
      <c r="S31" s="138">
        <f t="shared" si="7"/>
        <v>0</v>
      </c>
      <c r="T31" s="138">
        <f t="shared" si="7"/>
        <v>0</v>
      </c>
      <c r="U31" s="138">
        <f t="shared" si="7"/>
        <v>0</v>
      </c>
      <c r="V31" s="138">
        <f t="shared" si="7"/>
        <v>0</v>
      </c>
      <c r="W31" s="138">
        <f t="shared" si="7"/>
        <v>0</v>
      </c>
      <c r="X31" s="138">
        <f t="shared" si="7"/>
        <v>0</v>
      </c>
      <c r="Y31" s="138">
        <f t="shared" si="7"/>
        <v>0</v>
      </c>
      <c r="Z31" s="138">
        <f t="shared" si="7"/>
        <v>0</v>
      </c>
      <c r="AA31" s="138">
        <f t="shared" si="7"/>
        <v>0</v>
      </c>
      <c r="AB31" s="138">
        <f t="shared" si="7"/>
        <v>0</v>
      </c>
      <c r="AC31" s="138">
        <f t="shared" si="7"/>
        <v>0</v>
      </c>
      <c r="AD31" s="138">
        <f t="shared" si="7"/>
        <v>0</v>
      </c>
      <c r="AE31" s="138">
        <f t="shared" si="7"/>
        <v>0</v>
      </c>
      <c r="AF31" s="138">
        <f t="shared" si="7"/>
        <v>0</v>
      </c>
      <c r="AG31" s="138">
        <f t="shared" si="7"/>
        <v>0</v>
      </c>
      <c r="AH31" s="138">
        <f t="shared" si="7"/>
        <v>0</v>
      </c>
      <c r="AI31" s="138">
        <f t="shared" si="7"/>
        <v>0</v>
      </c>
      <c r="AJ31" s="138">
        <f t="shared" si="7"/>
        <v>0</v>
      </c>
      <c r="AK31" s="138">
        <f t="shared" si="7"/>
        <v>0</v>
      </c>
      <c r="AL31" s="138">
        <f t="shared" si="7"/>
        <v>0</v>
      </c>
      <c r="AM31" s="138">
        <f t="shared" si="7"/>
        <v>0</v>
      </c>
      <c r="AN31" s="138">
        <f t="shared" si="7"/>
        <v>0</v>
      </c>
      <c r="AO31" s="138">
        <f t="shared" si="7"/>
        <v>0</v>
      </c>
      <c r="AP31" s="138">
        <f t="shared" si="7"/>
        <v>0</v>
      </c>
      <c r="AQ31" s="138">
        <f t="shared" si="7"/>
        <v>0</v>
      </c>
      <c r="AR31" s="138">
        <f t="shared" si="7"/>
        <v>0</v>
      </c>
      <c r="AS31" s="138">
        <f t="shared" si="7"/>
        <v>0</v>
      </c>
      <c r="AT31" s="138">
        <f t="shared" si="7"/>
        <v>0</v>
      </c>
      <c r="AU31" s="138">
        <f t="shared" si="7"/>
        <v>0</v>
      </c>
      <c r="AV31" s="138">
        <f t="shared" si="7"/>
        <v>0</v>
      </c>
      <c r="AW31" s="138">
        <f t="shared" si="7"/>
        <v>0</v>
      </c>
      <c r="AX31" s="138">
        <f t="shared" si="7"/>
        <v>0</v>
      </c>
      <c r="AY31" s="138">
        <f t="shared" si="7"/>
        <v>0</v>
      </c>
      <c r="AZ31" s="138">
        <f t="shared" si="7"/>
        <v>0</v>
      </c>
    </row>
    <row r="33" spans="2:27">
      <c r="B33" s="36" t="s">
        <v>147</v>
      </c>
      <c r="C33" s="163">
        <f>XNPV('Model Parameters &amp; Inputs'!$C$8,C31:AZ31,C28:AZ28)</f>
        <v>-1</v>
      </c>
      <c r="D33" s="71"/>
      <c r="E33" s="104"/>
    </row>
    <row r="34" spans="2:27">
      <c r="B34" s="36" t="s">
        <v>159</v>
      </c>
      <c r="C34" s="37">
        <f>-($C$10-C33)/$C$10</f>
        <v>0</v>
      </c>
    </row>
    <row r="35" spans="2:27">
      <c r="B35" s="36" t="s">
        <v>160</v>
      </c>
      <c r="C35" s="163">
        <f>C33-$C$10</f>
        <v>0</v>
      </c>
    </row>
    <row r="37" spans="2:27">
      <c r="B37" s="100" t="s">
        <v>188</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row>
    <row r="39" spans="2:27">
      <c r="B39" s="29" t="s">
        <v>158</v>
      </c>
      <c r="C39" s="102">
        <f>'Delay Values'!C8</f>
        <v>183.05591939546599</v>
      </c>
      <c r="D39" s="122"/>
      <c r="E39" t="s">
        <v>296</v>
      </c>
    </row>
    <row r="40" spans="2:27">
      <c r="E40" t="s">
        <v>296</v>
      </c>
    </row>
    <row r="41" spans="2:27">
      <c r="B41" s="30" t="s">
        <v>288</v>
      </c>
      <c r="C41" s="135">
        <v>1</v>
      </c>
      <c r="D41" s="135">
        <f>C41+1</f>
        <v>2</v>
      </c>
      <c r="E41" s="135">
        <f t="shared" ref="E41:AA41" si="8">D41+1</f>
        <v>3</v>
      </c>
      <c r="F41" s="135">
        <f t="shared" si="8"/>
        <v>4</v>
      </c>
      <c r="G41" s="135">
        <f t="shared" si="8"/>
        <v>5</v>
      </c>
      <c r="H41" s="135">
        <f t="shared" si="8"/>
        <v>6</v>
      </c>
      <c r="I41" s="135">
        <f t="shared" si="8"/>
        <v>7</v>
      </c>
      <c r="J41" s="135">
        <f t="shared" si="8"/>
        <v>8</v>
      </c>
      <c r="K41" s="135">
        <f t="shared" si="8"/>
        <v>9</v>
      </c>
      <c r="L41" s="135">
        <f t="shared" si="8"/>
        <v>10</v>
      </c>
      <c r="M41" s="135">
        <f t="shared" si="8"/>
        <v>11</v>
      </c>
      <c r="N41" s="135">
        <f t="shared" si="8"/>
        <v>12</v>
      </c>
      <c r="O41" s="135">
        <f t="shared" si="8"/>
        <v>13</v>
      </c>
      <c r="P41" s="135">
        <f t="shared" si="8"/>
        <v>14</v>
      </c>
      <c r="Q41" s="135">
        <f t="shared" si="8"/>
        <v>15</v>
      </c>
      <c r="R41" s="135">
        <f t="shared" si="8"/>
        <v>16</v>
      </c>
      <c r="S41" s="135">
        <f t="shared" si="8"/>
        <v>17</v>
      </c>
      <c r="T41" s="135">
        <f t="shared" si="8"/>
        <v>18</v>
      </c>
      <c r="U41" s="135">
        <f t="shared" si="8"/>
        <v>19</v>
      </c>
      <c r="V41" s="135">
        <f t="shared" si="8"/>
        <v>20</v>
      </c>
      <c r="W41" s="135">
        <f t="shared" si="8"/>
        <v>21</v>
      </c>
      <c r="X41" s="135">
        <f t="shared" si="8"/>
        <v>22</v>
      </c>
      <c r="Y41" s="135">
        <f t="shared" si="8"/>
        <v>23</v>
      </c>
      <c r="Z41" s="135">
        <f t="shared" si="8"/>
        <v>24</v>
      </c>
      <c r="AA41" s="135">
        <f t="shared" si="8"/>
        <v>25</v>
      </c>
    </row>
    <row r="42" spans="2:27">
      <c r="B42" s="29" t="s">
        <v>293</v>
      </c>
      <c r="C42" s="141">
        <f>$C39/25</f>
        <v>7.3222367758186397</v>
      </c>
      <c r="D42" s="141">
        <f t="shared" ref="D42:AA42" si="9">$C39/25</f>
        <v>7.3222367758186397</v>
      </c>
      <c r="E42" s="141">
        <f t="shared" si="9"/>
        <v>7.3222367758186397</v>
      </c>
      <c r="F42" s="141">
        <f>$C39/25</f>
        <v>7.3222367758186397</v>
      </c>
      <c r="G42" s="141">
        <f t="shared" si="9"/>
        <v>7.3222367758186397</v>
      </c>
      <c r="H42" s="141">
        <f t="shared" si="9"/>
        <v>7.3222367758186397</v>
      </c>
      <c r="I42" s="141">
        <f t="shared" si="9"/>
        <v>7.3222367758186397</v>
      </c>
      <c r="J42" s="141">
        <f t="shared" si="9"/>
        <v>7.3222367758186397</v>
      </c>
      <c r="K42" s="141">
        <f t="shared" si="9"/>
        <v>7.3222367758186397</v>
      </c>
      <c r="L42" s="141">
        <f t="shared" si="9"/>
        <v>7.3222367758186397</v>
      </c>
      <c r="M42" s="141">
        <f t="shared" si="9"/>
        <v>7.3222367758186397</v>
      </c>
      <c r="N42" s="141">
        <f t="shared" si="9"/>
        <v>7.3222367758186397</v>
      </c>
      <c r="O42" s="141">
        <f t="shared" si="9"/>
        <v>7.3222367758186397</v>
      </c>
      <c r="P42" s="141">
        <f t="shared" si="9"/>
        <v>7.3222367758186397</v>
      </c>
      <c r="Q42" s="141">
        <f t="shared" si="9"/>
        <v>7.3222367758186397</v>
      </c>
      <c r="R42" s="141">
        <f t="shared" si="9"/>
        <v>7.3222367758186397</v>
      </c>
      <c r="S42" s="141">
        <f t="shared" si="9"/>
        <v>7.3222367758186397</v>
      </c>
      <c r="T42" s="141">
        <f t="shared" si="9"/>
        <v>7.3222367758186397</v>
      </c>
      <c r="U42" s="141">
        <f t="shared" si="9"/>
        <v>7.3222367758186397</v>
      </c>
      <c r="V42" s="141">
        <f t="shared" si="9"/>
        <v>7.3222367758186397</v>
      </c>
      <c r="W42" s="141">
        <f t="shared" si="9"/>
        <v>7.3222367758186397</v>
      </c>
      <c r="X42" s="141">
        <f t="shared" si="9"/>
        <v>7.3222367758186397</v>
      </c>
      <c r="Y42" s="141">
        <f t="shared" si="9"/>
        <v>7.3222367758186397</v>
      </c>
      <c r="Z42" s="141">
        <f t="shared" si="9"/>
        <v>7.3222367758186397</v>
      </c>
      <c r="AA42" s="141">
        <f t="shared" si="9"/>
        <v>7.3222367758186397</v>
      </c>
    </row>
    <row r="43" spans="2:27">
      <c r="B43" s="28" t="s">
        <v>289</v>
      </c>
      <c r="C43" s="34">
        <f>$C$5</f>
        <v>43466</v>
      </c>
      <c r="D43" s="34">
        <f>(DATE(YEAR(C43)+1,MONTH(C43),DAY(C43)))+C42</f>
        <v>43838.322236775821</v>
      </c>
      <c r="E43" s="34">
        <f t="shared" ref="E43:AA43" si="10">(DATE(YEAR(D43)+1,MONTH(D43),DAY(D43)))+D42</f>
        <v>44211.322236775821</v>
      </c>
      <c r="F43" s="34">
        <f t="shared" si="10"/>
        <v>44583.322236775821</v>
      </c>
      <c r="G43" s="34">
        <f t="shared" si="10"/>
        <v>44955.322236775821</v>
      </c>
      <c r="H43" s="34">
        <f t="shared" si="10"/>
        <v>45327.322236775821</v>
      </c>
      <c r="I43" s="34">
        <f t="shared" si="10"/>
        <v>45700.322236775821</v>
      </c>
      <c r="J43" s="34">
        <f t="shared" si="10"/>
        <v>46072.322236775821</v>
      </c>
      <c r="K43" s="34">
        <f t="shared" si="10"/>
        <v>46444.322236775821</v>
      </c>
      <c r="L43" s="34">
        <f t="shared" si="10"/>
        <v>46816.322236775821</v>
      </c>
      <c r="M43" s="34">
        <f t="shared" si="10"/>
        <v>47188.322236775821</v>
      </c>
      <c r="N43" s="34">
        <f t="shared" si="10"/>
        <v>47560.322236775821</v>
      </c>
      <c r="O43" s="34">
        <f t="shared" si="10"/>
        <v>47932.322236775821</v>
      </c>
      <c r="P43" s="34">
        <f t="shared" si="10"/>
        <v>48305.322236775821</v>
      </c>
      <c r="Q43" s="34">
        <f t="shared" si="10"/>
        <v>48677.322236775821</v>
      </c>
      <c r="R43" s="34">
        <f t="shared" si="10"/>
        <v>49049.322236775821</v>
      </c>
      <c r="S43" s="34">
        <f t="shared" si="10"/>
        <v>49421.322236775821</v>
      </c>
      <c r="T43" s="34">
        <f t="shared" si="10"/>
        <v>49794.322236775821</v>
      </c>
      <c r="U43" s="34">
        <f t="shared" si="10"/>
        <v>50166.322236775821</v>
      </c>
      <c r="V43" s="34">
        <f t="shared" si="10"/>
        <v>50538.322236775821</v>
      </c>
      <c r="W43" s="34">
        <f t="shared" si="10"/>
        <v>50910.322236775821</v>
      </c>
      <c r="X43" s="34">
        <f t="shared" si="10"/>
        <v>51283.322236775821</v>
      </c>
      <c r="Y43" s="34">
        <f t="shared" si="10"/>
        <v>51655.322236775821</v>
      </c>
      <c r="Z43" s="34">
        <f t="shared" si="10"/>
        <v>52027.322236775821</v>
      </c>
      <c r="AA43" s="34">
        <f t="shared" si="10"/>
        <v>52399.322236775821</v>
      </c>
    </row>
    <row r="44" spans="2:27">
      <c r="B44" s="28" t="s">
        <v>284</v>
      </c>
      <c r="C44" s="137">
        <f>C$6</f>
        <v>1</v>
      </c>
      <c r="D44" s="137">
        <f t="shared" ref="D44:AA44" si="11">D$6</f>
        <v>0</v>
      </c>
      <c r="E44" s="137">
        <f t="shared" si="11"/>
        <v>0</v>
      </c>
      <c r="F44" s="137">
        <f t="shared" si="11"/>
        <v>0</v>
      </c>
      <c r="G44" s="137">
        <f t="shared" si="11"/>
        <v>0</v>
      </c>
      <c r="H44" s="137">
        <f t="shared" si="11"/>
        <v>0</v>
      </c>
      <c r="I44" s="137">
        <f t="shared" si="11"/>
        <v>0</v>
      </c>
      <c r="J44" s="137">
        <f t="shared" si="11"/>
        <v>0</v>
      </c>
      <c r="K44" s="137">
        <f t="shared" si="11"/>
        <v>0</v>
      </c>
      <c r="L44" s="137">
        <f t="shared" si="11"/>
        <v>0</v>
      </c>
      <c r="M44" s="137">
        <f t="shared" si="11"/>
        <v>0</v>
      </c>
      <c r="N44" s="137">
        <f t="shared" si="11"/>
        <v>0</v>
      </c>
      <c r="O44" s="137">
        <f t="shared" si="11"/>
        <v>0</v>
      </c>
      <c r="P44" s="137">
        <f t="shared" si="11"/>
        <v>0</v>
      </c>
      <c r="Q44" s="137">
        <f t="shared" si="11"/>
        <v>0</v>
      </c>
      <c r="R44" s="137">
        <f t="shared" si="11"/>
        <v>0</v>
      </c>
      <c r="S44" s="137">
        <f t="shared" si="11"/>
        <v>0</v>
      </c>
      <c r="T44" s="137">
        <f t="shared" si="11"/>
        <v>0</v>
      </c>
      <c r="U44" s="137">
        <f t="shared" si="11"/>
        <v>0</v>
      </c>
      <c r="V44" s="137">
        <f t="shared" si="11"/>
        <v>0</v>
      </c>
      <c r="W44" s="137">
        <f t="shared" si="11"/>
        <v>0</v>
      </c>
      <c r="X44" s="137">
        <f t="shared" si="11"/>
        <v>0</v>
      </c>
      <c r="Y44" s="137">
        <f t="shared" si="11"/>
        <v>0</v>
      </c>
      <c r="Z44" s="137">
        <f t="shared" si="11"/>
        <v>0</v>
      </c>
      <c r="AA44" s="137">
        <f t="shared" si="11"/>
        <v>0</v>
      </c>
    </row>
    <row r="46" spans="2:27">
      <c r="B46" s="30" t="s">
        <v>290</v>
      </c>
      <c r="C46" s="29">
        <v>1</v>
      </c>
      <c r="D46" s="135">
        <f>C46+1</f>
        <v>2</v>
      </c>
      <c r="E46" s="135">
        <f t="shared" ref="E46:AA46" si="12">D46+1</f>
        <v>3</v>
      </c>
      <c r="F46" s="135">
        <f t="shared" si="12"/>
        <v>4</v>
      </c>
      <c r="G46" s="135">
        <f t="shared" si="12"/>
        <v>5</v>
      </c>
      <c r="H46" s="135">
        <f t="shared" si="12"/>
        <v>6</v>
      </c>
      <c r="I46" s="135">
        <f t="shared" si="12"/>
        <v>7</v>
      </c>
      <c r="J46" s="135">
        <f t="shared" si="12"/>
        <v>8</v>
      </c>
      <c r="K46" s="135">
        <f t="shared" si="12"/>
        <v>9</v>
      </c>
      <c r="L46" s="135">
        <f t="shared" si="12"/>
        <v>10</v>
      </c>
      <c r="M46" s="135">
        <f t="shared" si="12"/>
        <v>11</v>
      </c>
      <c r="N46" s="135">
        <f t="shared" si="12"/>
        <v>12</v>
      </c>
      <c r="O46" s="135">
        <f t="shared" si="12"/>
        <v>13</v>
      </c>
      <c r="P46" s="135">
        <f t="shared" si="12"/>
        <v>14</v>
      </c>
      <c r="Q46" s="135">
        <f t="shared" si="12"/>
        <v>15</v>
      </c>
      <c r="R46" s="135">
        <f t="shared" si="12"/>
        <v>16</v>
      </c>
      <c r="S46" s="135">
        <f t="shared" si="12"/>
        <v>17</v>
      </c>
      <c r="T46" s="135">
        <f t="shared" si="12"/>
        <v>18</v>
      </c>
      <c r="U46" s="135">
        <f t="shared" si="12"/>
        <v>19</v>
      </c>
      <c r="V46" s="135">
        <f t="shared" si="12"/>
        <v>20</v>
      </c>
      <c r="W46" s="135">
        <f t="shared" si="12"/>
        <v>21</v>
      </c>
      <c r="X46" s="135">
        <f t="shared" si="12"/>
        <v>22</v>
      </c>
      <c r="Y46" s="135">
        <f t="shared" si="12"/>
        <v>23</v>
      </c>
      <c r="Z46" s="135">
        <f t="shared" si="12"/>
        <v>24</v>
      </c>
      <c r="AA46" s="135">
        <f t="shared" si="12"/>
        <v>25</v>
      </c>
    </row>
    <row r="47" spans="2:27">
      <c r="B47" s="29" t="s">
        <v>289</v>
      </c>
      <c r="C47" s="34">
        <f>C$5</f>
        <v>43466</v>
      </c>
      <c r="D47" s="34">
        <f t="shared" ref="D47:AA47" si="13">D$5</f>
        <v>43831</v>
      </c>
      <c r="E47" s="34">
        <f t="shared" si="13"/>
        <v>44197</v>
      </c>
      <c r="F47" s="34">
        <f t="shared" si="13"/>
        <v>44562</v>
      </c>
      <c r="G47" s="34">
        <f t="shared" si="13"/>
        <v>44927</v>
      </c>
      <c r="H47" s="34">
        <f t="shared" si="13"/>
        <v>45292</v>
      </c>
      <c r="I47" s="34">
        <f t="shared" si="13"/>
        <v>45658</v>
      </c>
      <c r="J47" s="34">
        <f t="shared" si="13"/>
        <v>46023</v>
      </c>
      <c r="K47" s="34">
        <f t="shared" si="13"/>
        <v>46388</v>
      </c>
      <c r="L47" s="34">
        <f t="shared" si="13"/>
        <v>46753</v>
      </c>
      <c r="M47" s="34">
        <f t="shared" si="13"/>
        <v>47119</v>
      </c>
      <c r="N47" s="34">
        <f t="shared" si="13"/>
        <v>47484</v>
      </c>
      <c r="O47" s="34">
        <f t="shared" si="13"/>
        <v>47849</v>
      </c>
      <c r="P47" s="34">
        <f t="shared" si="13"/>
        <v>48214</v>
      </c>
      <c r="Q47" s="34">
        <f t="shared" si="13"/>
        <v>48580</v>
      </c>
      <c r="R47" s="34">
        <f t="shared" si="13"/>
        <v>48945</v>
      </c>
      <c r="S47" s="34">
        <f t="shared" si="13"/>
        <v>49310</v>
      </c>
      <c r="T47" s="34">
        <f t="shared" si="13"/>
        <v>49675</v>
      </c>
      <c r="U47" s="34">
        <f t="shared" si="13"/>
        <v>50041</v>
      </c>
      <c r="V47" s="34">
        <f t="shared" si="13"/>
        <v>50406</v>
      </c>
      <c r="W47" s="34">
        <f t="shared" si="13"/>
        <v>50771</v>
      </c>
      <c r="X47" s="34">
        <f t="shared" si="13"/>
        <v>51136</v>
      </c>
      <c r="Y47" s="34">
        <f t="shared" si="13"/>
        <v>51502</v>
      </c>
      <c r="Z47" s="34">
        <f>Z$5</f>
        <v>51867</v>
      </c>
      <c r="AA47" s="34">
        <f t="shared" si="13"/>
        <v>52232</v>
      </c>
    </row>
    <row r="48" spans="2:27">
      <c r="B48" s="28" t="s">
        <v>285</v>
      </c>
      <c r="C48" s="138">
        <f>'Baseline Cash Flow Projections'!C$17</f>
        <v>1</v>
      </c>
      <c r="D48" s="138">
        <f>'Baseline Cash Flow Projections'!D$17</f>
        <v>0</v>
      </c>
      <c r="E48" s="138">
        <f>'Baseline Cash Flow Projections'!E$17</f>
        <v>0</v>
      </c>
      <c r="F48" s="138">
        <f>'Baseline Cash Flow Projections'!F$17</f>
        <v>0</v>
      </c>
      <c r="G48" s="138">
        <f>'Baseline Cash Flow Projections'!G$17</f>
        <v>0</v>
      </c>
      <c r="H48" s="138">
        <f>'Baseline Cash Flow Projections'!H$17</f>
        <v>0</v>
      </c>
      <c r="I48" s="138">
        <f>'Baseline Cash Flow Projections'!I$17</f>
        <v>0</v>
      </c>
      <c r="J48" s="138">
        <f>'Baseline Cash Flow Projections'!J$17</f>
        <v>0</v>
      </c>
      <c r="K48" s="138">
        <f>'Baseline Cash Flow Projections'!K$17</f>
        <v>0</v>
      </c>
      <c r="L48" s="138">
        <f>'Baseline Cash Flow Projections'!L$17</f>
        <v>0</v>
      </c>
      <c r="M48" s="138">
        <f>'Baseline Cash Flow Projections'!M$17</f>
        <v>0</v>
      </c>
      <c r="N48" s="138">
        <f>'Baseline Cash Flow Projections'!N$17</f>
        <v>0</v>
      </c>
      <c r="O48" s="138">
        <f>'Baseline Cash Flow Projections'!O$17</f>
        <v>0</v>
      </c>
      <c r="P48" s="138">
        <f>'Baseline Cash Flow Projections'!P$17</f>
        <v>0</v>
      </c>
      <c r="Q48" s="138">
        <f>'Baseline Cash Flow Projections'!Q$17</f>
        <v>0</v>
      </c>
      <c r="R48" s="138">
        <f>'Baseline Cash Flow Projections'!R$17</f>
        <v>0</v>
      </c>
      <c r="S48" s="138">
        <f>'Baseline Cash Flow Projections'!S$17</f>
        <v>0</v>
      </c>
      <c r="T48" s="138">
        <f>'Baseline Cash Flow Projections'!T$17</f>
        <v>0</v>
      </c>
      <c r="U48" s="138">
        <f>'Baseline Cash Flow Projections'!U$17</f>
        <v>0</v>
      </c>
      <c r="V48" s="138">
        <f>'Baseline Cash Flow Projections'!V$17</f>
        <v>0</v>
      </c>
      <c r="W48" s="138">
        <f>'Baseline Cash Flow Projections'!W$17</f>
        <v>0</v>
      </c>
      <c r="X48" s="138">
        <f>'Baseline Cash Flow Projections'!X$17</f>
        <v>0</v>
      </c>
      <c r="Y48" s="138">
        <f>'Baseline Cash Flow Projections'!Y$17</f>
        <v>0</v>
      </c>
      <c r="Z48" s="138">
        <f>'Baseline Cash Flow Projections'!Z$17</f>
        <v>0</v>
      </c>
      <c r="AA48" s="138">
        <f>'Baseline Cash Flow Projections'!AA$17</f>
        <v>0</v>
      </c>
    </row>
    <row r="49" spans="2:52">
      <c r="B49" s="28" t="s">
        <v>286</v>
      </c>
      <c r="C49" s="138">
        <f>'Baseline Cash Flow Projections'!C$18</f>
        <v>1</v>
      </c>
      <c r="D49" s="138">
        <f>'Baseline Cash Flow Projections'!D$18</f>
        <v>0</v>
      </c>
      <c r="E49" s="138">
        <f>'Baseline Cash Flow Projections'!E$18</f>
        <v>0</v>
      </c>
      <c r="F49" s="138">
        <f>'Baseline Cash Flow Projections'!F$18</f>
        <v>0</v>
      </c>
      <c r="G49" s="138">
        <f>'Baseline Cash Flow Projections'!G$18</f>
        <v>0</v>
      </c>
      <c r="H49" s="138">
        <f>'Baseline Cash Flow Projections'!H$18</f>
        <v>0</v>
      </c>
      <c r="I49" s="138">
        <f>'Baseline Cash Flow Projections'!I$18</f>
        <v>0</v>
      </c>
      <c r="J49" s="138">
        <f>'Baseline Cash Flow Projections'!J$18</f>
        <v>0</v>
      </c>
      <c r="K49" s="138">
        <f>'Baseline Cash Flow Projections'!K$18</f>
        <v>0</v>
      </c>
      <c r="L49" s="138">
        <f>'Baseline Cash Flow Projections'!L$18</f>
        <v>0</v>
      </c>
      <c r="M49" s="138">
        <f>'Baseline Cash Flow Projections'!M$18</f>
        <v>0</v>
      </c>
      <c r="N49" s="138">
        <f>'Baseline Cash Flow Projections'!N$18</f>
        <v>0</v>
      </c>
      <c r="O49" s="138">
        <f>'Baseline Cash Flow Projections'!O$18</f>
        <v>0</v>
      </c>
      <c r="P49" s="138">
        <f>'Baseline Cash Flow Projections'!P$18</f>
        <v>0</v>
      </c>
      <c r="Q49" s="138">
        <f>'Baseline Cash Flow Projections'!Q$18</f>
        <v>0</v>
      </c>
      <c r="R49" s="138">
        <f>'Baseline Cash Flow Projections'!R$18</f>
        <v>0</v>
      </c>
      <c r="S49" s="138">
        <f>'Baseline Cash Flow Projections'!S$18</f>
        <v>0</v>
      </c>
      <c r="T49" s="138">
        <f>'Baseline Cash Flow Projections'!T$18</f>
        <v>0</v>
      </c>
      <c r="U49" s="138">
        <f>'Baseline Cash Flow Projections'!U$18</f>
        <v>0</v>
      </c>
      <c r="V49" s="138">
        <f>'Baseline Cash Flow Projections'!V$18</f>
        <v>0</v>
      </c>
      <c r="W49" s="138">
        <f>'Baseline Cash Flow Projections'!W$18</f>
        <v>0</v>
      </c>
      <c r="X49" s="138">
        <f>'Baseline Cash Flow Projections'!X$18</f>
        <v>0</v>
      </c>
      <c r="Y49" s="138">
        <f>'Baseline Cash Flow Projections'!Y$18</f>
        <v>0</v>
      </c>
      <c r="Z49" s="138">
        <f>'Baseline Cash Flow Projections'!Z$18</f>
        <v>0</v>
      </c>
      <c r="AA49" s="138">
        <f>'Baseline Cash Flow Projections'!AA$18</f>
        <v>0</v>
      </c>
    </row>
    <row r="50" spans="2:52">
      <c r="B50" s="28" t="s">
        <v>291</v>
      </c>
      <c r="C50" s="138">
        <f>SUM(C48:C49)</f>
        <v>2</v>
      </c>
      <c r="D50" s="138">
        <f t="shared" ref="D50:AA50" si="14">SUM(D48:D49)</f>
        <v>0</v>
      </c>
      <c r="E50" s="138">
        <f t="shared" si="14"/>
        <v>0</v>
      </c>
      <c r="F50" s="138">
        <f t="shared" si="14"/>
        <v>0</v>
      </c>
      <c r="G50" s="138">
        <f t="shared" si="14"/>
        <v>0</v>
      </c>
      <c r="H50" s="138">
        <f t="shared" si="14"/>
        <v>0</v>
      </c>
      <c r="I50" s="138">
        <f t="shared" si="14"/>
        <v>0</v>
      </c>
      <c r="J50" s="138">
        <f t="shared" si="14"/>
        <v>0</v>
      </c>
      <c r="K50" s="138">
        <f t="shared" si="14"/>
        <v>0</v>
      </c>
      <c r="L50" s="138">
        <f t="shared" si="14"/>
        <v>0</v>
      </c>
      <c r="M50" s="138">
        <f t="shared" si="14"/>
        <v>0</v>
      </c>
      <c r="N50" s="138">
        <f t="shared" si="14"/>
        <v>0</v>
      </c>
      <c r="O50" s="138">
        <f t="shared" si="14"/>
        <v>0</v>
      </c>
      <c r="P50" s="138">
        <f t="shared" si="14"/>
        <v>0</v>
      </c>
      <c r="Q50" s="138">
        <f t="shared" si="14"/>
        <v>0</v>
      </c>
      <c r="R50" s="138">
        <f t="shared" si="14"/>
        <v>0</v>
      </c>
      <c r="S50" s="138">
        <f t="shared" si="14"/>
        <v>0</v>
      </c>
      <c r="T50" s="138">
        <f t="shared" si="14"/>
        <v>0</v>
      </c>
      <c r="U50" s="138">
        <f t="shared" si="14"/>
        <v>0</v>
      </c>
      <c r="V50" s="138">
        <f t="shared" si="14"/>
        <v>0</v>
      </c>
      <c r="W50" s="138">
        <f t="shared" si="14"/>
        <v>0</v>
      </c>
      <c r="X50" s="138">
        <f t="shared" si="14"/>
        <v>0</v>
      </c>
      <c r="Y50" s="138">
        <f t="shared" si="14"/>
        <v>0</v>
      </c>
      <c r="Z50" s="138">
        <f t="shared" si="14"/>
        <v>0</v>
      </c>
      <c r="AA50" s="138">
        <f t="shared" si="14"/>
        <v>0</v>
      </c>
    </row>
    <row r="52" spans="2:52">
      <c r="B52" s="30" t="s">
        <v>294</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row>
    <row r="53" spans="2:52" s="26" customFormat="1">
      <c r="B53" s="80" t="s">
        <v>289</v>
      </c>
      <c r="C53" s="42">
        <f>C47</f>
        <v>43466</v>
      </c>
      <c r="D53" s="42">
        <f>C43</f>
        <v>43466</v>
      </c>
      <c r="E53" s="42">
        <f>D47</f>
        <v>43831</v>
      </c>
      <c r="F53" s="42">
        <f>D43</f>
        <v>43838.322236775821</v>
      </c>
      <c r="G53" s="42">
        <f>E47</f>
        <v>44197</v>
      </c>
      <c r="H53" s="42">
        <f>E43</f>
        <v>44211.322236775821</v>
      </c>
      <c r="I53" s="42">
        <f>F47</f>
        <v>44562</v>
      </c>
      <c r="J53" s="42">
        <f>F43</f>
        <v>44583.322236775821</v>
      </c>
      <c r="K53" s="42">
        <f>G47</f>
        <v>44927</v>
      </c>
      <c r="L53" s="42">
        <f>G43</f>
        <v>44955.322236775821</v>
      </c>
      <c r="M53" s="42">
        <f>H47</f>
        <v>45292</v>
      </c>
      <c r="N53" s="42">
        <f>H43</f>
        <v>45327.322236775821</v>
      </c>
      <c r="O53" s="42">
        <f>I47</f>
        <v>45658</v>
      </c>
      <c r="P53" s="42">
        <f>I43</f>
        <v>45700.322236775821</v>
      </c>
      <c r="Q53" s="42">
        <f>J47</f>
        <v>46023</v>
      </c>
      <c r="R53" s="42">
        <f>J43</f>
        <v>46072.322236775821</v>
      </c>
      <c r="S53" s="42">
        <f>K47</f>
        <v>46388</v>
      </c>
      <c r="T53" s="42">
        <f>K43</f>
        <v>46444.322236775821</v>
      </c>
      <c r="U53" s="42">
        <f>L47</f>
        <v>46753</v>
      </c>
      <c r="V53" s="42">
        <f>L43</f>
        <v>46816.322236775821</v>
      </c>
      <c r="W53" s="42">
        <f>M47</f>
        <v>47119</v>
      </c>
      <c r="X53" s="42">
        <f>M43</f>
        <v>47188.322236775821</v>
      </c>
      <c r="Y53" s="42">
        <f>N47</f>
        <v>47484</v>
      </c>
      <c r="Z53" s="42">
        <f>N43</f>
        <v>47560.322236775821</v>
      </c>
      <c r="AA53" s="42">
        <f>O47</f>
        <v>47849</v>
      </c>
      <c r="AB53" s="42">
        <f>O43</f>
        <v>47932.322236775821</v>
      </c>
      <c r="AC53" s="42">
        <f>P47</f>
        <v>48214</v>
      </c>
      <c r="AD53" s="42">
        <f>P43</f>
        <v>48305.322236775821</v>
      </c>
      <c r="AE53" s="42">
        <f>Q47</f>
        <v>48580</v>
      </c>
      <c r="AF53" s="42">
        <f>Q43</f>
        <v>48677.322236775821</v>
      </c>
      <c r="AG53" s="42">
        <f>R47</f>
        <v>48945</v>
      </c>
      <c r="AH53" s="42">
        <f>R43</f>
        <v>49049.322236775821</v>
      </c>
      <c r="AI53" s="42">
        <f>S47</f>
        <v>49310</v>
      </c>
      <c r="AJ53" s="42">
        <f>S43</f>
        <v>49421.322236775821</v>
      </c>
      <c r="AK53" s="42">
        <f>T47</f>
        <v>49675</v>
      </c>
      <c r="AL53" s="42">
        <f>T43</f>
        <v>49794.322236775821</v>
      </c>
      <c r="AM53" s="42">
        <f>U47</f>
        <v>50041</v>
      </c>
      <c r="AN53" s="42">
        <f>U43</f>
        <v>50166.322236775821</v>
      </c>
      <c r="AO53" s="42">
        <f>V47</f>
        <v>50406</v>
      </c>
      <c r="AP53" s="42">
        <f>V43</f>
        <v>50538.322236775821</v>
      </c>
      <c r="AQ53" s="42">
        <f>W47</f>
        <v>50771</v>
      </c>
      <c r="AR53" s="42">
        <f>W43</f>
        <v>50910.322236775821</v>
      </c>
      <c r="AS53" s="42">
        <f>X47</f>
        <v>51136</v>
      </c>
      <c r="AT53" s="42">
        <f>X43</f>
        <v>51283.322236775821</v>
      </c>
      <c r="AU53" s="42">
        <f>Y47</f>
        <v>51502</v>
      </c>
      <c r="AV53" s="42">
        <f>Y43</f>
        <v>51655.322236775821</v>
      </c>
      <c r="AW53" s="42">
        <f>Z47</f>
        <v>51867</v>
      </c>
      <c r="AX53" s="42">
        <f>Z43</f>
        <v>52027.322236775821</v>
      </c>
      <c r="AY53" s="42">
        <f>AA47</f>
        <v>52232</v>
      </c>
      <c r="AZ53" s="42">
        <f>AA43</f>
        <v>52399.322236775821</v>
      </c>
    </row>
    <row r="54" spans="2:52">
      <c r="B54" s="28" t="s">
        <v>284</v>
      </c>
      <c r="C54" s="144">
        <v>0</v>
      </c>
      <c r="D54" s="143">
        <f>C44</f>
        <v>1</v>
      </c>
      <c r="E54" s="144">
        <v>0</v>
      </c>
      <c r="F54" s="143">
        <f>D44</f>
        <v>0</v>
      </c>
      <c r="G54" s="144">
        <v>0</v>
      </c>
      <c r="H54" s="143">
        <f>E44</f>
        <v>0</v>
      </c>
      <c r="I54" s="144">
        <v>0</v>
      </c>
      <c r="J54" s="143">
        <f>F44</f>
        <v>0</v>
      </c>
      <c r="K54" s="144">
        <v>0</v>
      </c>
      <c r="L54" s="143">
        <f>G44</f>
        <v>0</v>
      </c>
      <c r="M54" s="144">
        <v>0</v>
      </c>
      <c r="N54" s="143">
        <f>H44</f>
        <v>0</v>
      </c>
      <c r="O54" s="144">
        <v>0</v>
      </c>
      <c r="P54" s="143">
        <f>I44</f>
        <v>0</v>
      </c>
      <c r="Q54" s="144">
        <v>0</v>
      </c>
      <c r="R54" s="143">
        <f>J44</f>
        <v>0</v>
      </c>
      <c r="S54" s="144">
        <v>0</v>
      </c>
      <c r="T54" s="143">
        <f>K44</f>
        <v>0</v>
      </c>
      <c r="U54" s="144">
        <v>0</v>
      </c>
      <c r="V54" s="143">
        <f>L44</f>
        <v>0</v>
      </c>
      <c r="W54" s="144">
        <v>0</v>
      </c>
      <c r="X54" s="143">
        <f>M44</f>
        <v>0</v>
      </c>
      <c r="Y54" s="144">
        <v>0</v>
      </c>
      <c r="Z54" s="143">
        <f>N44</f>
        <v>0</v>
      </c>
      <c r="AA54" s="144">
        <v>0</v>
      </c>
      <c r="AB54" s="143">
        <f>O44</f>
        <v>0</v>
      </c>
      <c r="AC54" s="144">
        <v>0</v>
      </c>
      <c r="AD54" s="143">
        <f>P44</f>
        <v>0</v>
      </c>
      <c r="AE54" s="144">
        <v>0</v>
      </c>
      <c r="AF54" s="143">
        <f>Q44</f>
        <v>0</v>
      </c>
      <c r="AG54" s="144">
        <v>0</v>
      </c>
      <c r="AH54" s="143">
        <f>R44</f>
        <v>0</v>
      </c>
      <c r="AI54" s="144">
        <v>0</v>
      </c>
      <c r="AJ54" s="143">
        <f>S44</f>
        <v>0</v>
      </c>
      <c r="AK54" s="144">
        <v>0</v>
      </c>
      <c r="AL54" s="143">
        <f>T44</f>
        <v>0</v>
      </c>
      <c r="AM54" s="144">
        <v>0</v>
      </c>
      <c r="AN54" s="143">
        <f>U44</f>
        <v>0</v>
      </c>
      <c r="AO54" s="144">
        <v>0</v>
      </c>
      <c r="AP54" s="143">
        <f>V44</f>
        <v>0</v>
      </c>
      <c r="AQ54" s="144">
        <v>0</v>
      </c>
      <c r="AR54" s="143">
        <f>W44</f>
        <v>0</v>
      </c>
      <c r="AS54" s="144">
        <v>0</v>
      </c>
      <c r="AT54" s="143">
        <f>X44</f>
        <v>0</v>
      </c>
      <c r="AU54" s="144">
        <v>0</v>
      </c>
      <c r="AV54" s="143">
        <f>Y44</f>
        <v>0</v>
      </c>
      <c r="AW54" s="144">
        <v>0</v>
      </c>
      <c r="AX54" s="143">
        <f>Z44</f>
        <v>0</v>
      </c>
      <c r="AY54" s="144">
        <v>0</v>
      </c>
      <c r="AZ54" s="143">
        <f>AA44</f>
        <v>0</v>
      </c>
    </row>
    <row r="55" spans="2:52">
      <c r="B55" s="28" t="s">
        <v>291</v>
      </c>
      <c r="C55" s="143">
        <f>C50</f>
        <v>2</v>
      </c>
      <c r="D55" s="137">
        <v>0</v>
      </c>
      <c r="E55" s="143">
        <f>D50</f>
        <v>0</v>
      </c>
      <c r="F55" s="137">
        <v>0</v>
      </c>
      <c r="G55" s="143">
        <f>E50</f>
        <v>0</v>
      </c>
      <c r="H55" s="137">
        <v>0</v>
      </c>
      <c r="I55" s="143">
        <f>F50</f>
        <v>0</v>
      </c>
      <c r="J55" s="137">
        <v>0</v>
      </c>
      <c r="K55" s="143">
        <f>G50</f>
        <v>0</v>
      </c>
      <c r="L55" s="137">
        <v>0</v>
      </c>
      <c r="M55" s="143">
        <f>H50</f>
        <v>0</v>
      </c>
      <c r="N55" s="137">
        <v>0</v>
      </c>
      <c r="O55" s="143">
        <f>I50</f>
        <v>0</v>
      </c>
      <c r="P55" s="137">
        <v>0</v>
      </c>
      <c r="Q55" s="143">
        <f>J50</f>
        <v>0</v>
      </c>
      <c r="R55" s="137">
        <v>0</v>
      </c>
      <c r="S55" s="143">
        <f>K50</f>
        <v>0</v>
      </c>
      <c r="T55" s="137">
        <v>0</v>
      </c>
      <c r="U55" s="143">
        <f>L50</f>
        <v>0</v>
      </c>
      <c r="V55" s="137">
        <v>0</v>
      </c>
      <c r="W55" s="143">
        <f>M50</f>
        <v>0</v>
      </c>
      <c r="X55" s="137">
        <v>0</v>
      </c>
      <c r="Y55" s="143">
        <f>N50</f>
        <v>0</v>
      </c>
      <c r="Z55" s="137">
        <v>0</v>
      </c>
      <c r="AA55" s="143">
        <f>O50</f>
        <v>0</v>
      </c>
      <c r="AB55" s="137">
        <v>0</v>
      </c>
      <c r="AC55" s="143">
        <f>P50</f>
        <v>0</v>
      </c>
      <c r="AD55" s="137">
        <v>0</v>
      </c>
      <c r="AE55" s="143">
        <f>Q50</f>
        <v>0</v>
      </c>
      <c r="AF55" s="137">
        <v>0</v>
      </c>
      <c r="AG55" s="143">
        <f>R50</f>
        <v>0</v>
      </c>
      <c r="AH55" s="137">
        <v>0</v>
      </c>
      <c r="AI55" s="143">
        <f>S50</f>
        <v>0</v>
      </c>
      <c r="AJ55" s="137">
        <v>0</v>
      </c>
      <c r="AK55" s="143">
        <f>T50</f>
        <v>0</v>
      </c>
      <c r="AL55" s="137">
        <v>0</v>
      </c>
      <c r="AM55" s="143">
        <f>U50</f>
        <v>0</v>
      </c>
      <c r="AN55" s="137">
        <v>0</v>
      </c>
      <c r="AO55" s="143">
        <f>V50</f>
        <v>0</v>
      </c>
      <c r="AP55" s="137">
        <v>0</v>
      </c>
      <c r="AQ55" s="143">
        <f>W50</f>
        <v>0</v>
      </c>
      <c r="AR55" s="137">
        <v>0</v>
      </c>
      <c r="AS55" s="143">
        <f>X50</f>
        <v>0</v>
      </c>
      <c r="AT55" s="137">
        <v>0</v>
      </c>
      <c r="AU55" s="143">
        <f>Y50</f>
        <v>0</v>
      </c>
      <c r="AV55" s="137">
        <v>0</v>
      </c>
      <c r="AW55" s="143">
        <f>Z50</f>
        <v>0</v>
      </c>
      <c r="AX55" s="137">
        <v>0</v>
      </c>
      <c r="AY55" s="143">
        <f>AA50</f>
        <v>0</v>
      </c>
      <c r="AZ55" s="137">
        <v>0</v>
      </c>
    </row>
    <row r="56" spans="2:52">
      <c r="B56" s="28" t="s">
        <v>292</v>
      </c>
      <c r="C56" s="138">
        <f>C54-C55</f>
        <v>-2</v>
      </c>
      <c r="D56" s="138">
        <f t="shared" ref="D56:AZ56" si="15">D54-D55</f>
        <v>1</v>
      </c>
      <c r="E56" s="138">
        <f t="shared" si="15"/>
        <v>0</v>
      </c>
      <c r="F56" s="138">
        <f t="shared" si="15"/>
        <v>0</v>
      </c>
      <c r="G56" s="138">
        <f t="shared" si="15"/>
        <v>0</v>
      </c>
      <c r="H56" s="138">
        <f t="shared" si="15"/>
        <v>0</v>
      </c>
      <c r="I56" s="138">
        <f t="shared" si="15"/>
        <v>0</v>
      </c>
      <c r="J56" s="138">
        <f t="shared" si="15"/>
        <v>0</v>
      </c>
      <c r="K56" s="138">
        <f t="shared" si="15"/>
        <v>0</v>
      </c>
      <c r="L56" s="138">
        <f t="shared" si="15"/>
        <v>0</v>
      </c>
      <c r="M56" s="138">
        <f t="shared" si="15"/>
        <v>0</v>
      </c>
      <c r="N56" s="138">
        <f t="shared" si="15"/>
        <v>0</v>
      </c>
      <c r="O56" s="138">
        <f t="shared" si="15"/>
        <v>0</v>
      </c>
      <c r="P56" s="138">
        <f t="shared" si="15"/>
        <v>0</v>
      </c>
      <c r="Q56" s="138">
        <f t="shared" si="15"/>
        <v>0</v>
      </c>
      <c r="R56" s="138">
        <f t="shared" si="15"/>
        <v>0</v>
      </c>
      <c r="S56" s="138">
        <f t="shared" si="15"/>
        <v>0</v>
      </c>
      <c r="T56" s="138">
        <f t="shared" si="15"/>
        <v>0</v>
      </c>
      <c r="U56" s="138">
        <f t="shared" si="15"/>
        <v>0</v>
      </c>
      <c r="V56" s="138">
        <f t="shared" si="15"/>
        <v>0</v>
      </c>
      <c r="W56" s="138">
        <f t="shared" si="15"/>
        <v>0</v>
      </c>
      <c r="X56" s="138">
        <f t="shared" si="15"/>
        <v>0</v>
      </c>
      <c r="Y56" s="138">
        <f t="shared" si="15"/>
        <v>0</v>
      </c>
      <c r="Z56" s="138">
        <f t="shared" si="15"/>
        <v>0</v>
      </c>
      <c r="AA56" s="138">
        <f t="shared" si="15"/>
        <v>0</v>
      </c>
      <c r="AB56" s="138">
        <f t="shared" si="15"/>
        <v>0</v>
      </c>
      <c r="AC56" s="138">
        <f t="shared" si="15"/>
        <v>0</v>
      </c>
      <c r="AD56" s="138">
        <f t="shared" si="15"/>
        <v>0</v>
      </c>
      <c r="AE56" s="138">
        <f t="shared" si="15"/>
        <v>0</v>
      </c>
      <c r="AF56" s="138">
        <f t="shared" si="15"/>
        <v>0</v>
      </c>
      <c r="AG56" s="138">
        <f t="shared" si="15"/>
        <v>0</v>
      </c>
      <c r="AH56" s="138">
        <f t="shared" si="15"/>
        <v>0</v>
      </c>
      <c r="AI56" s="138">
        <f t="shared" si="15"/>
        <v>0</v>
      </c>
      <c r="AJ56" s="138">
        <f t="shared" si="15"/>
        <v>0</v>
      </c>
      <c r="AK56" s="138">
        <f t="shared" si="15"/>
        <v>0</v>
      </c>
      <c r="AL56" s="138">
        <f t="shared" si="15"/>
        <v>0</v>
      </c>
      <c r="AM56" s="138">
        <f t="shared" si="15"/>
        <v>0</v>
      </c>
      <c r="AN56" s="138">
        <f t="shared" si="15"/>
        <v>0</v>
      </c>
      <c r="AO56" s="138">
        <f t="shared" si="15"/>
        <v>0</v>
      </c>
      <c r="AP56" s="138">
        <f t="shared" si="15"/>
        <v>0</v>
      </c>
      <c r="AQ56" s="138">
        <f t="shared" si="15"/>
        <v>0</v>
      </c>
      <c r="AR56" s="138">
        <f t="shared" si="15"/>
        <v>0</v>
      </c>
      <c r="AS56" s="138">
        <f t="shared" si="15"/>
        <v>0</v>
      </c>
      <c r="AT56" s="138">
        <f t="shared" si="15"/>
        <v>0</v>
      </c>
      <c r="AU56" s="138">
        <f t="shared" si="15"/>
        <v>0</v>
      </c>
      <c r="AV56" s="138">
        <f t="shared" si="15"/>
        <v>0</v>
      </c>
      <c r="AW56" s="138">
        <f t="shared" si="15"/>
        <v>0</v>
      </c>
      <c r="AX56" s="138">
        <f t="shared" si="15"/>
        <v>0</v>
      </c>
      <c r="AY56" s="138">
        <f t="shared" si="15"/>
        <v>0</v>
      </c>
      <c r="AZ56" s="138">
        <f t="shared" si="15"/>
        <v>0</v>
      </c>
    </row>
    <row r="58" spans="2:52">
      <c r="B58" s="36" t="s">
        <v>147</v>
      </c>
      <c r="C58" s="163">
        <f>XNPV('Model Parameters &amp; Inputs'!$C$8,C56:AZ56,C53:AZ53)</f>
        <v>-1</v>
      </c>
      <c r="D58" s="71"/>
      <c r="E58" s="104"/>
    </row>
    <row r="59" spans="2:52">
      <c r="B59" s="36" t="s">
        <v>159</v>
      </c>
      <c r="C59" s="37">
        <f>-($C$10-C58)/$C$10</f>
        <v>0</v>
      </c>
      <c r="E59" t="s">
        <v>296</v>
      </c>
    </row>
    <row r="60" spans="2:52">
      <c r="B60" s="36" t="s">
        <v>160</v>
      </c>
      <c r="C60" s="163">
        <f>C58-$C$10</f>
        <v>0</v>
      </c>
      <c r="E60" t="s">
        <v>296</v>
      </c>
    </row>
    <row r="61" spans="2:52">
      <c r="E61" t="s">
        <v>296</v>
      </c>
    </row>
    <row r="62" spans="2:52">
      <c r="B62" s="100" t="s">
        <v>187</v>
      </c>
      <c r="C62" s="101"/>
      <c r="D62" s="101"/>
      <c r="E62" s="101" t="s">
        <v>296</v>
      </c>
      <c r="F62" s="101"/>
      <c r="G62" s="101"/>
      <c r="H62" s="101"/>
      <c r="I62" s="101"/>
      <c r="J62" s="101"/>
      <c r="K62" s="101"/>
      <c r="L62" s="101"/>
      <c r="M62" s="101"/>
      <c r="N62" s="101"/>
      <c r="O62" s="101"/>
      <c r="P62" s="101"/>
      <c r="Q62" s="101"/>
      <c r="R62" s="101"/>
      <c r="S62" s="101"/>
      <c r="T62" s="101"/>
      <c r="U62" s="101"/>
      <c r="V62" s="101"/>
      <c r="W62" s="101"/>
      <c r="X62" s="101"/>
      <c r="Y62" s="101"/>
      <c r="Z62" s="101"/>
      <c r="AA62" s="101"/>
    </row>
    <row r="63" spans="2:52">
      <c r="E63" t="s">
        <v>296</v>
      </c>
      <c r="F63" t="s">
        <v>296</v>
      </c>
    </row>
    <row r="64" spans="2:52">
      <c r="B64" s="29" t="s">
        <v>158</v>
      </c>
      <c r="C64" s="102">
        <f>'Delay Values'!C9</f>
        <v>685.5</v>
      </c>
      <c r="D64" s="122"/>
      <c r="E64" t="s">
        <v>296</v>
      </c>
      <c r="F64" t="s">
        <v>296</v>
      </c>
    </row>
    <row r="65" spans="2:52">
      <c r="D65" t="s">
        <v>296</v>
      </c>
    </row>
    <row r="66" spans="2:52">
      <c r="B66" s="30" t="s">
        <v>288</v>
      </c>
      <c r="C66" s="135">
        <v>1</v>
      </c>
      <c r="D66" s="135">
        <f>C66+1</f>
        <v>2</v>
      </c>
      <c r="E66" s="135">
        <f t="shared" ref="E66:AA66" si="16">D66+1</f>
        <v>3</v>
      </c>
      <c r="F66" s="135">
        <f t="shared" si="16"/>
        <v>4</v>
      </c>
      <c r="G66" s="135">
        <f t="shared" si="16"/>
        <v>5</v>
      </c>
      <c r="H66" s="135">
        <f t="shared" si="16"/>
        <v>6</v>
      </c>
      <c r="I66" s="135">
        <f t="shared" si="16"/>
        <v>7</v>
      </c>
      <c r="J66" s="135">
        <f t="shared" si="16"/>
        <v>8</v>
      </c>
      <c r="K66" s="135">
        <f t="shared" si="16"/>
        <v>9</v>
      </c>
      <c r="L66" s="135">
        <f t="shared" si="16"/>
        <v>10</v>
      </c>
      <c r="M66" s="135">
        <f t="shared" si="16"/>
        <v>11</v>
      </c>
      <c r="N66" s="135">
        <f t="shared" si="16"/>
        <v>12</v>
      </c>
      <c r="O66" s="135">
        <f t="shared" si="16"/>
        <v>13</v>
      </c>
      <c r="P66" s="135">
        <f t="shared" si="16"/>
        <v>14</v>
      </c>
      <c r="Q66" s="135">
        <f t="shared" si="16"/>
        <v>15</v>
      </c>
      <c r="R66" s="135">
        <f t="shared" si="16"/>
        <v>16</v>
      </c>
      <c r="S66" s="135">
        <f t="shared" si="16"/>
        <v>17</v>
      </c>
      <c r="T66" s="135">
        <f t="shared" si="16"/>
        <v>18</v>
      </c>
      <c r="U66" s="135">
        <f t="shared" si="16"/>
        <v>19</v>
      </c>
      <c r="V66" s="135">
        <f t="shared" si="16"/>
        <v>20</v>
      </c>
      <c r="W66" s="135">
        <f t="shared" si="16"/>
        <v>21</v>
      </c>
      <c r="X66" s="135">
        <f t="shared" si="16"/>
        <v>22</v>
      </c>
      <c r="Y66" s="135">
        <f t="shared" si="16"/>
        <v>23</v>
      </c>
      <c r="Z66" s="135">
        <f t="shared" si="16"/>
        <v>24</v>
      </c>
      <c r="AA66" s="135">
        <f t="shared" si="16"/>
        <v>25</v>
      </c>
    </row>
    <row r="67" spans="2:52">
      <c r="B67" s="29" t="s">
        <v>293</v>
      </c>
      <c r="C67" s="141">
        <f>$C64/25</f>
        <v>27.42</v>
      </c>
      <c r="D67" s="141">
        <f t="shared" ref="D67:AA67" si="17">$C64/25</f>
        <v>27.42</v>
      </c>
      <c r="E67" s="141">
        <f t="shared" si="17"/>
        <v>27.42</v>
      </c>
      <c r="F67" s="141">
        <f t="shared" si="17"/>
        <v>27.42</v>
      </c>
      <c r="G67" s="141">
        <f t="shared" si="17"/>
        <v>27.42</v>
      </c>
      <c r="H67" s="141">
        <f t="shared" si="17"/>
        <v>27.42</v>
      </c>
      <c r="I67" s="141">
        <f t="shared" si="17"/>
        <v>27.42</v>
      </c>
      <c r="J67" s="141">
        <f t="shared" si="17"/>
        <v>27.42</v>
      </c>
      <c r="K67" s="141">
        <f t="shared" si="17"/>
        <v>27.42</v>
      </c>
      <c r="L67" s="141">
        <f t="shared" si="17"/>
        <v>27.42</v>
      </c>
      <c r="M67" s="141">
        <f t="shared" si="17"/>
        <v>27.42</v>
      </c>
      <c r="N67" s="141">
        <f t="shared" si="17"/>
        <v>27.42</v>
      </c>
      <c r="O67" s="141">
        <f t="shared" si="17"/>
        <v>27.42</v>
      </c>
      <c r="P67" s="141">
        <f t="shared" si="17"/>
        <v>27.42</v>
      </c>
      <c r="Q67" s="141">
        <f t="shared" si="17"/>
        <v>27.42</v>
      </c>
      <c r="R67" s="141">
        <f t="shared" si="17"/>
        <v>27.42</v>
      </c>
      <c r="S67" s="141">
        <f t="shared" si="17"/>
        <v>27.42</v>
      </c>
      <c r="T67" s="141">
        <f t="shared" si="17"/>
        <v>27.42</v>
      </c>
      <c r="U67" s="141">
        <f t="shared" si="17"/>
        <v>27.42</v>
      </c>
      <c r="V67" s="141">
        <f t="shared" si="17"/>
        <v>27.42</v>
      </c>
      <c r="W67" s="141">
        <f t="shared" si="17"/>
        <v>27.42</v>
      </c>
      <c r="X67" s="141">
        <f t="shared" si="17"/>
        <v>27.42</v>
      </c>
      <c r="Y67" s="141">
        <f t="shared" si="17"/>
        <v>27.42</v>
      </c>
      <c r="Z67" s="141">
        <f t="shared" si="17"/>
        <v>27.42</v>
      </c>
      <c r="AA67" s="141">
        <f t="shared" si="17"/>
        <v>27.42</v>
      </c>
    </row>
    <row r="68" spans="2:52">
      <c r="B68" s="28" t="s">
        <v>289</v>
      </c>
      <c r="C68" s="34">
        <f>$C$5</f>
        <v>43466</v>
      </c>
      <c r="D68" s="34">
        <f>(DATE(YEAR(C68)+1,MONTH(C68),DAY(C68)))+C67</f>
        <v>43858.42</v>
      </c>
      <c r="E68" s="34">
        <f t="shared" ref="E68:AA68" si="18">(DATE(YEAR(D68)+1,MONTH(D68),DAY(D68)))+D67</f>
        <v>44251.42</v>
      </c>
      <c r="F68" s="34">
        <f t="shared" si="18"/>
        <v>44643.42</v>
      </c>
      <c r="G68" s="34">
        <f t="shared" si="18"/>
        <v>45035.42</v>
      </c>
      <c r="H68" s="34">
        <f t="shared" si="18"/>
        <v>45428.42</v>
      </c>
      <c r="I68" s="34">
        <f t="shared" si="18"/>
        <v>45820.42</v>
      </c>
      <c r="J68" s="34">
        <f t="shared" si="18"/>
        <v>46212.42</v>
      </c>
      <c r="K68" s="34">
        <f t="shared" si="18"/>
        <v>46604.42</v>
      </c>
      <c r="L68" s="34">
        <f t="shared" si="18"/>
        <v>46997.42</v>
      </c>
      <c r="M68" s="34">
        <f t="shared" si="18"/>
        <v>47389.42</v>
      </c>
      <c r="N68" s="34">
        <f t="shared" si="18"/>
        <v>47781.42</v>
      </c>
      <c r="O68" s="34">
        <f t="shared" si="18"/>
        <v>48173.42</v>
      </c>
      <c r="P68" s="34">
        <f t="shared" si="18"/>
        <v>48566.42</v>
      </c>
      <c r="Q68" s="34">
        <f t="shared" si="18"/>
        <v>48958.42</v>
      </c>
      <c r="R68" s="34">
        <f t="shared" si="18"/>
        <v>49350.42</v>
      </c>
      <c r="S68" s="34">
        <f t="shared" si="18"/>
        <v>49742.42</v>
      </c>
      <c r="T68" s="34">
        <f t="shared" si="18"/>
        <v>50134.42</v>
      </c>
      <c r="U68" s="34">
        <f t="shared" si="18"/>
        <v>50526.42</v>
      </c>
      <c r="V68" s="34">
        <f t="shared" si="18"/>
        <v>50918.42</v>
      </c>
      <c r="W68" s="34">
        <f t="shared" si="18"/>
        <v>51311.42</v>
      </c>
      <c r="X68" s="34">
        <f t="shared" si="18"/>
        <v>51703.42</v>
      </c>
      <c r="Y68" s="34">
        <f t="shared" si="18"/>
        <v>52095.42</v>
      </c>
      <c r="Z68" s="34">
        <f t="shared" si="18"/>
        <v>52487.42</v>
      </c>
      <c r="AA68" s="34">
        <f t="shared" si="18"/>
        <v>52880.42</v>
      </c>
    </row>
    <row r="69" spans="2:52">
      <c r="B69" s="28" t="s">
        <v>284</v>
      </c>
      <c r="C69" s="137">
        <f>C$6</f>
        <v>1</v>
      </c>
      <c r="D69" s="137">
        <f t="shared" ref="D69:AA69" si="19">D$6</f>
        <v>0</v>
      </c>
      <c r="E69" s="137">
        <f t="shared" si="19"/>
        <v>0</v>
      </c>
      <c r="F69" s="137">
        <f t="shared" si="19"/>
        <v>0</v>
      </c>
      <c r="G69" s="137">
        <f t="shared" si="19"/>
        <v>0</v>
      </c>
      <c r="H69" s="137">
        <f t="shared" si="19"/>
        <v>0</v>
      </c>
      <c r="I69" s="137">
        <f t="shared" si="19"/>
        <v>0</v>
      </c>
      <c r="J69" s="137">
        <f t="shared" si="19"/>
        <v>0</v>
      </c>
      <c r="K69" s="137">
        <f t="shared" si="19"/>
        <v>0</v>
      </c>
      <c r="L69" s="137">
        <f t="shared" si="19"/>
        <v>0</v>
      </c>
      <c r="M69" s="137">
        <f t="shared" si="19"/>
        <v>0</v>
      </c>
      <c r="N69" s="137">
        <f t="shared" si="19"/>
        <v>0</v>
      </c>
      <c r="O69" s="137">
        <f t="shared" si="19"/>
        <v>0</v>
      </c>
      <c r="P69" s="137">
        <f t="shared" si="19"/>
        <v>0</v>
      </c>
      <c r="Q69" s="137">
        <f t="shared" si="19"/>
        <v>0</v>
      </c>
      <c r="R69" s="137">
        <f t="shared" si="19"/>
        <v>0</v>
      </c>
      <c r="S69" s="137">
        <f t="shared" si="19"/>
        <v>0</v>
      </c>
      <c r="T69" s="137">
        <f t="shared" si="19"/>
        <v>0</v>
      </c>
      <c r="U69" s="137">
        <f t="shared" si="19"/>
        <v>0</v>
      </c>
      <c r="V69" s="137">
        <f t="shared" si="19"/>
        <v>0</v>
      </c>
      <c r="W69" s="137">
        <f t="shared" si="19"/>
        <v>0</v>
      </c>
      <c r="X69" s="137">
        <f t="shared" si="19"/>
        <v>0</v>
      </c>
      <c r="Y69" s="137">
        <f t="shared" si="19"/>
        <v>0</v>
      </c>
      <c r="Z69" s="137">
        <f t="shared" si="19"/>
        <v>0</v>
      </c>
      <c r="AA69" s="137">
        <f t="shared" si="19"/>
        <v>0</v>
      </c>
    </row>
    <row r="71" spans="2:52">
      <c r="B71" s="30" t="s">
        <v>290</v>
      </c>
      <c r="C71" s="29">
        <v>1</v>
      </c>
      <c r="D71" s="135">
        <f>C71+1</f>
        <v>2</v>
      </c>
      <c r="E71" s="135">
        <f t="shared" ref="E71:AA71" si="20">D71+1</f>
        <v>3</v>
      </c>
      <c r="F71" s="135">
        <f t="shared" si="20"/>
        <v>4</v>
      </c>
      <c r="G71" s="135">
        <f t="shared" si="20"/>
        <v>5</v>
      </c>
      <c r="H71" s="135">
        <f t="shared" si="20"/>
        <v>6</v>
      </c>
      <c r="I71" s="135">
        <f t="shared" si="20"/>
        <v>7</v>
      </c>
      <c r="J71" s="135">
        <f t="shared" si="20"/>
        <v>8</v>
      </c>
      <c r="K71" s="135">
        <f t="shared" si="20"/>
        <v>9</v>
      </c>
      <c r="L71" s="135">
        <f t="shared" si="20"/>
        <v>10</v>
      </c>
      <c r="M71" s="135">
        <f t="shared" si="20"/>
        <v>11</v>
      </c>
      <c r="N71" s="135">
        <f t="shared" si="20"/>
        <v>12</v>
      </c>
      <c r="O71" s="135">
        <f t="shared" si="20"/>
        <v>13</v>
      </c>
      <c r="P71" s="135">
        <f t="shared" si="20"/>
        <v>14</v>
      </c>
      <c r="Q71" s="135">
        <f t="shared" si="20"/>
        <v>15</v>
      </c>
      <c r="R71" s="135">
        <f t="shared" si="20"/>
        <v>16</v>
      </c>
      <c r="S71" s="135">
        <f t="shared" si="20"/>
        <v>17</v>
      </c>
      <c r="T71" s="135">
        <f t="shared" si="20"/>
        <v>18</v>
      </c>
      <c r="U71" s="135">
        <f t="shared" si="20"/>
        <v>19</v>
      </c>
      <c r="V71" s="135">
        <f t="shared" si="20"/>
        <v>20</v>
      </c>
      <c r="W71" s="135">
        <f t="shared" si="20"/>
        <v>21</v>
      </c>
      <c r="X71" s="135">
        <f t="shared" si="20"/>
        <v>22</v>
      </c>
      <c r="Y71" s="135">
        <f t="shared" si="20"/>
        <v>23</v>
      </c>
      <c r="Z71" s="135">
        <f t="shared" si="20"/>
        <v>24</v>
      </c>
      <c r="AA71" s="135">
        <f t="shared" si="20"/>
        <v>25</v>
      </c>
    </row>
    <row r="72" spans="2:52">
      <c r="B72" s="29" t="s">
        <v>289</v>
      </c>
      <c r="C72" s="34">
        <f>C$5</f>
        <v>43466</v>
      </c>
      <c r="D72" s="34">
        <f t="shared" ref="D72:AA72" si="21">D$5</f>
        <v>43831</v>
      </c>
      <c r="E72" s="34">
        <f t="shared" si="21"/>
        <v>44197</v>
      </c>
      <c r="F72" s="34">
        <f t="shared" si="21"/>
        <v>44562</v>
      </c>
      <c r="G72" s="34">
        <f t="shared" si="21"/>
        <v>44927</v>
      </c>
      <c r="H72" s="34">
        <f t="shared" si="21"/>
        <v>45292</v>
      </c>
      <c r="I72" s="34">
        <f t="shared" si="21"/>
        <v>45658</v>
      </c>
      <c r="J72" s="34">
        <f t="shared" si="21"/>
        <v>46023</v>
      </c>
      <c r="K72" s="34">
        <f t="shared" si="21"/>
        <v>46388</v>
      </c>
      <c r="L72" s="34">
        <f t="shared" si="21"/>
        <v>46753</v>
      </c>
      <c r="M72" s="34">
        <f t="shared" si="21"/>
        <v>47119</v>
      </c>
      <c r="N72" s="34">
        <f t="shared" si="21"/>
        <v>47484</v>
      </c>
      <c r="O72" s="34">
        <f t="shared" si="21"/>
        <v>47849</v>
      </c>
      <c r="P72" s="34">
        <f t="shared" si="21"/>
        <v>48214</v>
      </c>
      <c r="Q72" s="34">
        <f t="shared" si="21"/>
        <v>48580</v>
      </c>
      <c r="R72" s="34">
        <f t="shared" si="21"/>
        <v>48945</v>
      </c>
      <c r="S72" s="34">
        <f t="shared" si="21"/>
        <v>49310</v>
      </c>
      <c r="T72" s="34">
        <f t="shared" si="21"/>
        <v>49675</v>
      </c>
      <c r="U72" s="34">
        <f t="shared" si="21"/>
        <v>50041</v>
      </c>
      <c r="V72" s="34">
        <f t="shared" si="21"/>
        <v>50406</v>
      </c>
      <c r="W72" s="34">
        <f t="shared" si="21"/>
        <v>50771</v>
      </c>
      <c r="X72" s="34">
        <f t="shared" si="21"/>
        <v>51136</v>
      </c>
      <c r="Y72" s="34">
        <f t="shared" si="21"/>
        <v>51502</v>
      </c>
      <c r="Z72" s="34">
        <f>Z$5</f>
        <v>51867</v>
      </c>
      <c r="AA72" s="34">
        <f t="shared" si="21"/>
        <v>52232</v>
      </c>
    </row>
    <row r="73" spans="2:52">
      <c r="B73" s="28" t="s">
        <v>285</v>
      </c>
      <c r="C73" s="138">
        <f>'Baseline Cash Flow Projections'!C$17</f>
        <v>1</v>
      </c>
      <c r="D73" s="138">
        <f>'Baseline Cash Flow Projections'!D$17</f>
        <v>0</v>
      </c>
      <c r="E73" s="138">
        <f>'Baseline Cash Flow Projections'!E$17</f>
        <v>0</v>
      </c>
      <c r="F73" s="138">
        <f>'Baseline Cash Flow Projections'!F$17</f>
        <v>0</v>
      </c>
      <c r="G73" s="138">
        <f>'Baseline Cash Flow Projections'!G$17</f>
        <v>0</v>
      </c>
      <c r="H73" s="138">
        <f>'Baseline Cash Flow Projections'!H$17</f>
        <v>0</v>
      </c>
      <c r="I73" s="138">
        <f>'Baseline Cash Flow Projections'!I$17</f>
        <v>0</v>
      </c>
      <c r="J73" s="138">
        <f>'Baseline Cash Flow Projections'!J$17</f>
        <v>0</v>
      </c>
      <c r="K73" s="138">
        <f>'Baseline Cash Flow Projections'!K$17</f>
        <v>0</v>
      </c>
      <c r="L73" s="138">
        <f>'Baseline Cash Flow Projections'!L$17</f>
        <v>0</v>
      </c>
      <c r="M73" s="138">
        <f>'Baseline Cash Flow Projections'!M$17</f>
        <v>0</v>
      </c>
      <c r="N73" s="138">
        <f>'Baseline Cash Flow Projections'!N$17</f>
        <v>0</v>
      </c>
      <c r="O73" s="138">
        <f>'Baseline Cash Flow Projections'!O$17</f>
        <v>0</v>
      </c>
      <c r="P73" s="138">
        <f>'Baseline Cash Flow Projections'!P$17</f>
        <v>0</v>
      </c>
      <c r="Q73" s="138">
        <f>'Baseline Cash Flow Projections'!Q$17</f>
        <v>0</v>
      </c>
      <c r="R73" s="138">
        <f>'Baseline Cash Flow Projections'!R$17</f>
        <v>0</v>
      </c>
      <c r="S73" s="138">
        <f>'Baseline Cash Flow Projections'!S$17</f>
        <v>0</v>
      </c>
      <c r="T73" s="138">
        <f>'Baseline Cash Flow Projections'!T$17</f>
        <v>0</v>
      </c>
      <c r="U73" s="138">
        <f>'Baseline Cash Flow Projections'!U$17</f>
        <v>0</v>
      </c>
      <c r="V73" s="138">
        <f>'Baseline Cash Flow Projections'!V$17</f>
        <v>0</v>
      </c>
      <c r="W73" s="138">
        <f>'Baseline Cash Flow Projections'!W$17</f>
        <v>0</v>
      </c>
      <c r="X73" s="138">
        <f>'Baseline Cash Flow Projections'!X$17</f>
        <v>0</v>
      </c>
      <c r="Y73" s="138">
        <f>'Baseline Cash Flow Projections'!Y$17</f>
        <v>0</v>
      </c>
      <c r="Z73" s="138">
        <f>'Baseline Cash Flow Projections'!Z$17</f>
        <v>0</v>
      </c>
      <c r="AA73" s="138">
        <f>'Baseline Cash Flow Projections'!AA$17</f>
        <v>0</v>
      </c>
    </row>
    <row r="74" spans="2:52">
      <c r="B74" s="28" t="s">
        <v>286</v>
      </c>
      <c r="C74" s="138">
        <f>'Baseline Cash Flow Projections'!C$18</f>
        <v>1</v>
      </c>
      <c r="D74" s="138">
        <f>'Baseline Cash Flow Projections'!D$18</f>
        <v>0</v>
      </c>
      <c r="E74" s="138">
        <f>'Baseline Cash Flow Projections'!E$18</f>
        <v>0</v>
      </c>
      <c r="F74" s="138">
        <f>'Baseline Cash Flow Projections'!F$18</f>
        <v>0</v>
      </c>
      <c r="G74" s="138">
        <f>'Baseline Cash Flow Projections'!G$18</f>
        <v>0</v>
      </c>
      <c r="H74" s="138">
        <f>'Baseline Cash Flow Projections'!H$18</f>
        <v>0</v>
      </c>
      <c r="I74" s="138">
        <f>'Baseline Cash Flow Projections'!I$18</f>
        <v>0</v>
      </c>
      <c r="J74" s="138">
        <f>'Baseline Cash Flow Projections'!J$18</f>
        <v>0</v>
      </c>
      <c r="K74" s="138">
        <f>'Baseline Cash Flow Projections'!K$18</f>
        <v>0</v>
      </c>
      <c r="L74" s="138">
        <f>'Baseline Cash Flow Projections'!L$18</f>
        <v>0</v>
      </c>
      <c r="M74" s="138">
        <f>'Baseline Cash Flow Projections'!M$18</f>
        <v>0</v>
      </c>
      <c r="N74" s="138">
        <f>'Baseline Cash Flow Projections'!N$18</f>
        <v>0</v>
      </c>
      <c r="O74" s="138">
        <f>'Baseline Cash Flow Projections'!O$18</f>
        <v>0</v>
      </c>
      <c r="P74" s="138">
        <f>'Baseline Cash Flow Projections'!P$18</f>
        <v>0</v>
      </c>
      <c r="Q74" s="138">
        <f>'Baseline Cash Flow Projections'!Q$18</f>
        <v>0</v>
      </c>
      <c r="R74" s="138">
        <f>'Baseline Cash Flow Projections'!R$18</f>
        <v>0</v>
      </c>
      <c r="S74" s="138">
        <f>'Baseline Cash Flow Projections'!S$18</f>
        <v>0</v>
      </c>
      <c r="T74" s="138">
        <f>'Baseline Cash Flow Projections'!T$18</f>
        <v>0</v>
      </c>
      <c r="U74" s="138">
        <f>'Baseline Cash Flow Projections'!U$18</f>
        <v>0</v>
      </c>
      <c r="V74" s="138">
        <f>'Baseline Cash Flow Projections'!V$18</f>
        <v>0</v>
      </c>
      <c r="W74" s="138">
        <f>'Baseline Cash Flow Projections'!W$18</f>
        <v>0</v>
      </c>
      <c r="X74" s="138">
        <f>'Baseline Cash Flow Projections'!X$18</f>
        <v>0</v>
      </c>
      <c r="Y74" s="138">
        <f>'Baseline Cash Flow Projections'!Y$18</f>
        <v>0</v>
      </c>
      <c r="Z74" s="138">
        <f>'Baseline Cash Flow Projections'!Z$18</f>
        <v>0</v>
      </c>
      <c r="AA74" s="138">
        <f>'Baseline Cash Flow Projections'!AA$18</f>
        <v>0</v>
      </c>
    </row>
    <row r="75" spans="2:52">
      <c r="B75" s="28" t="s">
        <v>291</v>
      </c>
      <c r="C75" s="138">
        <f>SUM(C73:C74)</f>
        <v>2</v>
      </c>
      <c r="D75" s="138">
        <f t="shared" ref="D75:AA75" si="22">SUM(D73:D74)</f>
        <v>0</v>
      </c>
      <c r="E75" s="138">
        <f t="shared" si="22"/>
        <v>0</v>
      </c>
      <c r="F75" s="138">
        <f t="shared" si="22"/>
        <v>0</v>
      </c>
      <c r="G75" s="138">
        <f t="shared" si="22"/>
        <v>0</v>
      </c>
      <c r="H75" s="138">
        <f t="shared" si="22"/>
        <v>0</v>
      </c>
      <c r="I75" s="138">
        <f t="shared" si="22"/>
        <v>0</v>
      </c>
      <c r="J75" s="138">
        <f t="shared" si="22"/>
        <v>0</v>
      </c>
      <c r="K75" s="138">
        <f t="shared" si="22"/>
        <v>0</v>
      </c>
      <c r="L75" s="138">
        <f t="shared" si="22"/>
        <v>0</v>
      </c>
      <c r="M75" s="138">
        <f t="shared" si="22"/>
        <v>0</v>
      </c>
      <c r="N75" s="138">
        <f t="shared" si="22"/>
        <v>0</v>
      </c>
      <c r="O75" s="138">
        <f t="shared" si="22"/>
        <v>0</v>
      </c>
      <c r="P75" s="138">
        <f t="shared" si="22"/>
        <v>0</v>
      </c>
      <c r="Q75" s="138">
        <f t="shared" si="22"/>
        <v>0</v>
      </c>
      <c r="R75" s="138">
        <f t="shared" si="22"/>
        <v>0</v>
      </c>
      <c r="S75" s="138">
        <f t="shared" si="22"/>
        <v>0</v>
      </c>
      <c r="T75" s="138">
        <f t="shared" si="22"/>
        <v>0</v>
      </c>
      <c r="U75" s="138">
        <f t="shared" si="22"/>
        <v>0</v>
      </c>
      <c r="V75" s="138">
        <f t="shared" si="22"/>
        <v>0</v>
      </c>
      <c r="W75" s="138">
        <f t="shared" si="22"/>
        <v>0</v>
      </c>
      <c r="X75" s="138">
        <f t="shared" si="22"/>
        <v>0</v>
      </c>
      <c r="Y75" s="138">
        <f t="shared" si="22"/>
        <v>0</v>
      </c>
      <c r="Z75" s="138">
        <f t="shared" si="22"/>
        <v>0</v>
      </c>
      <c r="AA75" s="138">
        <f t="shared" si="22"/>
        <v>0</v>
      </c>
    </row>
    <row r="77" spans="2:52">
      <c r="B77" s="30" t="s">
        <v>294</v>
      </c>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row>
    <row r="78" spans="2:52" s="26" customFormat="1">
      <c r="B78" s="80" t="s">
        <v>289</v>
      </c>
      <c r="C78" s="42">
        <f>C72</f>
        <v>43466</v>
      </c>
      <c r="D78" s="42">
        <f>C68</f>
        <v>43466</v>
      </c>
      <c r="E78" s="42">
        <f>D72</f>
        <v>43831</v>
      </c>
      <c r="F78" s="42">
        <f>D68</f>
        <v>43858.42</v>
      </c>
      <c r="G78" s="42">
        <f>E72</f>
        <v>44197</v>
      </c>
      <c r="H78" s="42">
        <f>E68</f>
        <v>44251.42</v>
      </c>
      <c r="I78" s="42">
        <f>F72</f>
        <v>44562</v>
      </c>
      <c r="J78" s="42">
        <f>F68</f>
        <v>44643.42</v>
      </c>
      <c r="K78" s="42">
        <f>G72</f>
        <v>44927</v>
      </c>
      <c r="L78" s="42">
        <f>G68</f>
        <v>45035.42</v>
      </c>
      <c r="M78" s="42">
        <f>H72</f>
        <v>45292</v>
      </c>
      <c r="N78" s="42">
        <f>H68</f>
        <v>45428.42</v>
      </c>
      <c r="O78" s="42">
        <f>I72</f>
        <v>45658</v>
      </c>
      <c r="P78" s="42">
        <f>I68</f>
        <v>45820.42</v>
      </c>
      <c r="Q78" s="42">
        <f>J72</f>
        <v>46023</v>
      </c>
      <c r="R78" s="42">
        <f>J68</f>
        <v>46212.42</v>
      </c>
      <c r="S78" s="42">
        <f>K72</f>
        <v>46388</v>
      </c>
      <c r="T78" s="42">
        <f>K68</f>
        <v>46604.42</v>
      </c>
      <c r="U78" s="42">
        <f>L72</f>
        <v>46753</v>
      </c>
      <c r="V78" s="42">
        <f>L68</f>
        <v>46997.42</v>
      </c>
      <c r="W78" s="42">
        <f>M72</f>
        <v>47119</v>
      </c>
      <c r="X78" s="42">
        <f>M68</f>
        <v>47389.42</v>
      </c>
      <c r="Y78" s="42">
        <f>N72</f>
        <v>47484</v>
      </c>
      <c r="Z78" s="42">
        <f>N68</f>
        <v>47781.42</v>
      </c>
      <c r="AA78" s="42">
        <f>O72</f>
        <v>47849</v>
      </c>
      <c r="AB78" s="42">
        <f>O68</f>
        <v>48173.42</v>
      </c>
      <c r="AC78" s="42">
        <f>P72</f>
        <v>48214</v>
      </c>
      <c r="AD78" s="42">
        <f>P68</f>
        <v>48566.42</v>
      </c>
      <c r="AE78" s="42">
        <f>Q72</f>
        <v>48580</v>
      </c>
      <c r="AF78" s="42">
        <f>Q68</f>
        <v>48958.42</v>
      </c>
      <c r="AG78" s="42">
        <f>R72</f>
        <v>48945</v>
      </c>
      <c r="AH78" s="42">
        <f>R68</f>
        <v>49350.42</v>
      </c>
      <c r="AI78" s="42">
        <f>S72</f>
        <v>49310</v>
      </c>
      <c r="AJ78" s="42">
        <f>S68</f>
        <v>49742.42</v>
      </c>
      <c r="AK78" s="42">
        <f>T72</f>
        <v>49675</v>
      </c>
      <c r="AL78" s="42">
        <f>T68</f>
        <v>50134.42</v>
      </c>
      <c r="AM78" s="42">
        <f>U72</f>
        <v>50041</v>
      </c>
      <c r="AN78" s="42">
        <f>U68</f>
        <v>50526.42</v>
      </c>
      <c r="AO78" s="42">
        <f>V72</f>
        <v>50406</v>
      </c>
      <c r="AP78" s="42">
        <f>V68</f>
        <v>50918.42</v>
      </c>
      <c r="AQ78" s="42">
        <f>W72</f>
        <v>50771</v>
      </c>
      <c r="AR78" s="42">
        <f>W68</f>
        <v>51311.42</v>
      </c>
      <c r="AS78" s="42">
        <f>X72</f>
        <v>51136</v>
      </c>
      <c r="AT78" s="42">
        <f>X68</f>
        <v>51703.42</v>
      </c>
      <c r="AU78" s="42">
        <f>Y72</f>
        <v>51502</v>
      </c>
      <c r="AV78" s="42">
        <f>Y68</f>
        <v>52095.42</v>
      </c>
      <c r="AW78" s="42">
        <f>Z72</f>
        <v>51867</v>
      </c>
      <c r="AX78" s="42">
        <f>Z68</f>
        <v>52487.42</v>
      </c>
      <c r="AY78" s="42">
        <f>AA72</f>
        <v>52232</v>
      </c>
      <c r="AZ78" s="42">
        <f>AA68</f>
        <v>52880.42</v>
      </c>
    </row>
    <row r="79" spans="2:52">
      <c r="B79" s="28" t="s">
        <v>284</v>
      </c>
      <c r="C79" s="144">
        <v>0</v>
      </c>
      <c r="D79" s="143">
        <f>C69</f>
        <v>1</v>
      </c>
      <c r="E79" s="144">
        <v>0</v>
      </c>
      <c r="F79" s="143">
        <f>D69</f>
        <v>0</v>
      </c>
      <c r="G79" s="144">
        <v>0</v>
      </c>
      <c r="H79" s="143">
        <f>E69</f>
        <v>0</v>
      </c>
      <c r="I79" s="144">
        <v>0</v>
      </c>
      <c r="J79" s="143">
        <f>F69</f>
        <v>0</v>
      </c>
      <c r="K79" s="144">
        <v>0</v>
      </c>
      <c r="L79" s="143">
        <f>G69</f>
        <v>0</v>
      </c>
      <c r="M79" s="144">
        <v>0</v>
      </c>
      <c r="N79" s="143">
        <f>H69</f>
        <v>0</v>
      </c>
      <c r="O79" s="144">
        <v>0</v>
      </c>
      <c r="P79" s="143">
        <f>I69</f>
        <v>0</v>
      </c>
      <c r="Q79" s="144">
        <v>0</v>
      </c>
      <c r="R79" s="143">
        <f>J69</f>
        <v>0</v>
      </c>
      <c r="S79" s="144">
        <v>0</v>
      </c>
      <c r="T79" s="143">
        <f>K69</f>
        <v>0</v>
      </c>
      <c r="U79" s="144">
        <v>0</v>
      </c>
      <c r="V79" s="143">
        <f>L69</f>
        <v>0</v>
      </c>
      <c r="W79" s="144">
        <v>0</v>
      </c>
      <c r="X79" s="143">
        <f>M69</f>
        <v>0</v>
      </c>
      <c r="Y79" s="144">
        <v>0</v>
      </c>
      <c r="Z79" s="143">
        <f>N69</f>
        <v>0</v>
      </c>
      <c r="AA79" s="144">
        <v>0</v>
      </c>
      <c r="AB79" s="143">
        <f>O69</f>
        <v>0</v>
      </c>
      <c r="AC79" s="144">
        <v>0</v>
      </c>
      <c r="AD79" s="143">
        <f>P69</f>
        <v>0</v>
      </c>
      <c r="AE79" s="144">
        <v>0</v>
      </c>
      <c r="AF79" s="143">
        <f>Q69</f>
        <v>0</v>
      </c>
      <c r="AG79" s="144">
        <v>0</v>
      </c>
      <c r="AH79" s="143">
        <f>R69</f>
        <v>0</v>
      </c>
      <c r="AI79" s="144">
        <v>0</v>
      </c>
      <c r="AJ79" s="143">
        <f>S69</f>
        <v>0</v>
      </c>
      <c r="AK79" s="144">
        <v>0</v>
      </c>
      <c r="AL79" s="143">
        <f>T69</f>
        <v>0</v>
      </c>
      <c r="AM79" s="144">
        <v>0</v>
      </c>
      <c r="AN79" s="143">
        <f>U69</f>
        <v>0</v>
      </c>
      <c r="AO79" s="144">
        <v>0</v>
      </c>
      <c r="AP79" s="143">
        <f>V69</f>
        <v>0</v>
      </c>
      <c r="AQ79" s="144">
        <v>0</v>
      </c>
      <c r="AR79" s="143">
        <f>W69</f>
        <v>0</v>
      </c>
      <c r="AS79" s="144">
        <v>0</v>
      </c>
      <c r="AT79" s="143">
        <f>X69</f>
        <v>0</v>
      </c>
      <c r="AU79" s="144">
        <v>0</v>
      </c>
      <c r="AV79" s="143">
        <f>Y69</f>
        <v>0</v>
      </c>
      <c r="AW79" s="144">
        <v>0</v>
      </c>
      <c r="AX79" s="143">
        <f>Z69</f>
        <v>0</v>
      </c>
      <c r="AY79" s="144">
        <v>0</v>
      </c>
      <c r="AZ79" s="143">
        <f>AA69</f>
        <v>0</v>
      </c>
    </row>
    <row r="80" spans="2:52">
      <c r="B80" s="28" t="s">
        <v>291</v>
      </c>
      <c r="C80" s="143">
        <f>C75</f>
        <v>2</v>
      </c>
      <c r="D80" s="137">
        <v>0</v>
      </c>
      <c r="E80" s="143">
        <f>D75</f>
        <v>0</v>
      </c>
      <c r="F80" s="137">
        <v>0</v>
      </c>
      <c r="G80" s="143">
        <f>E75</f>
        <v>0</v>
      </c>
      <c r="H80" s="137">
        <v>0</v>
      </c>
      <c r="I80" s="143">
        <f>F75</f>
        <v>0</v>
      </c>
      <c r="J80" s="137">
        <v>0</v>
      </c>
      <c r="K80" s="143">
        <f>G75</f>
        <v>0</v>
      </c>
      <c r="L80" s="137">
        <v>0</v>
      </c>
      <c r="M80" s="143">
        <f>H75</f>
        <v>0</v>
      </c>
      <c r="N80" s="137">
        <v>0</v>
      </c>
      <c r="O80" s="143">
        <f>I75</f>
        <v>0</v>
      </c>
      <c r="P80" s="137">
        <v>0</v>
      </c>
      <c r="Q80" s="143">
        <f>J75</f>
        <v>0</v>
      </c>
      <c r="R80" s="137">
        <v>0</v>
      </c>
      <c r="S80" s="143">
        <f>K75</f>
        <v>0</v>
      </c>
      <c r="T80" s="137">
        <v>0</v>
      </c>
      <c r="U80" s="143">
        <f>L75</f>
        <v>0</v>
      </c>
      <c r="V80" s="137">
        <v>0</v>
      </c>
      <c r="W80" s="143">
        <f>M75</f>
        <v>0</v>
      </c>
      <c r="X80" s="137">
        <v>0</v>
      </c>
      <c r="Y80" s="143">
        <f>N75</f>
        <v>0</v>
      </c>
      <c r="Z80" s="137">
        <v>0</v>
      </c>
      <c r="AA80" s="143">
        <f>O75</f>
        <v>0</v>
      </c>
      <c r="AB80" s="137">
        <v>0</v>
      </c>
      <c r="AC80" s="143">
        <f>P75</f>
        <v>0</v>
      </c>
      <c r="AD80" s="137">
        <v>0</v>
      </c>
      <c r="AE80" s="143">
        <f>Q75</f>
        <v>0</v>
      </c>
      <c r="AF80" s="137">
        <v>0</v>
      </c>
      <c r="AG80" s="143">
        <f>R75</f>
        <v>0</v>
      </c>
      <c r="AH80" s="137">
        <v>0</v>
      </c>
      <c r="AI80" s="143">
        <f>S75</f>
        <v>0</v>
      </c>
      <c r="AJ80" s="137">
        <v>0</v>
      </c>
      <c r="AK80" s="143">
        <f>T75</f>
        <v>0</v>
      </c>
      <c r="AL80" s="137">
        <v>0</v>
      </c>
      <c r="AM80" s="143">
        <f>U75</f>
        <v>0</v>
      </c>
      <c r="AN80" s="137">
        <v>0</v>
      </c>
      <c r="AO80" s="143">
        <f>V75</f>
        <v>0</v>
      </c>
      <c r="AP80" s="137">
        <v>0</v>
      </c>
      <c r="AQ80" s="143">
        <f>W75</f>
        <v>0</v>
      </c>
      <c r="AR80" s="137">
        <v>0</v>
      </c>
      <c r="AS80" s="143">
        <f>X75</f>
        <v>0</v>
      </c>
      <c r="AT80" s="137">
        <v>0</v>
      </c>
      <c r="AU80" s="143">
        <f>Y75</f>
        <v>0</v>
      </c>
      <c r="AV80" s="137">
        <v>0</v>
      </c>
      <c r="AW80" s="143">
        <f>Z75</f>
        <v>0</v>
      </c>
      <c r="AX80" s="137">
        <v>0</v>
      </c>
      <c r="AY80" s="143">
        <f>AA75</f>
        <v>0</v>
      </c>
      <c r="AZ80" s="137">
        <v>0</v>
      </c>
    </row>
    <row r="81" spans="2:52">
      <c r="B81" s="28" t="s">
        <v>292</v>
      </c>
      <c r="C81" s="138">
        <f>C79-C80</f>
        <v>-2</v>
      </c>
      <c r="D81" s="138">
        <f t="shared" ref="D81:AZ81" si="23">D79-D80</f>
        <v>1</v>
      </c>
      <c r="E81" s="138">
        <f t="shared" si="23"/>
        <v>0</v>
      </c>
      <c r="F81" s="138">
        <f t="shared" si="23"/>
        <v>0</v>
      </c>
      <c r="G81" s="138">
        <f t="shared" si="23"/>
        <v>0</v>
      </c>
      <c r="H81" s="138">
        <f t="shared" si="23"/>
        <v>0</v>
      </c>
      <c r="I81" s="138">
        <f t="shared" si="23"/>
        <v>0</v>
      </c>
      <c r="J81" s="138">
        <f t="shared" si="23"/>
        <v>0</v>
      </c>
      <c r="K81" s="138">
        <f t="shared" si="23"/>
        <v>0</v>
      </c>
      <c r="L81" s="138">
        <f t="shared" si="23"/>
        <v>0</v>
      </c>
      <c r="M81" s="138">
        <f t="shared" si="23"/>
        <v>0</v>
      </c>
      <c r="N81" s="138">
        <f t="shared" si="23"/>
        <v>0</v>
      </c>
      <c r="O81" s="138">
        <f t="shared" si="23"/>
        <v>0</v>
      </c>
      <c r="P81" s="138">
        <f t="shared" si="23"/>
        <v>0</v>
      </c>
      <c r="Q81" s="138">
        <f t="shared" si="23"/>
        <v>0</v>
      </c>
      <c r="R81" s="138">
        <f t="shared" si="23"/>
        <v>0</v>
      </c>
      <c r="S81" s="138">
        <f t="shared" si="23"/>
        <v>0</v>
      </c>
      <c r="T81" s="138">
        <f t="shared" si="23"/>
        <v>0</v>
      </c>
      <c r="U81" s="138">
        <f t="shared" si="23"/>
        <v>0</v>
      </c>
      <c r="V81" s="138">
        <f t="shared" si="23"/>
        <v>0</v>
      </c>
      <c r="W81" s="138">
        <f t="shared" si="23"/>
        <v>0</v>
      </c>
      <c r="X81" s="138">
        <f t="shared" si="23"/>
        <v>0</v>
      </c>
      <c r="Y81" s="138">
        <f t="shared" si="23"/>
        <v>0</v>
      </c>
      <c r="Z81" s="138">
        <f t="shared" si="23"/>
        <v>0</v>
      </c>
      <c r="AA81" s="138">
        <f t="shared" si="23"/>
        <v>0</v>
      </c>
      <c r="AB81" s="138">
        <f t="shared" si="23"/>
        <v>0</v>
      </c>
      <c r="AC81" s="138">
        <f t="shared" si="23"/>
        <v>0</v>
      </c>
      <c r="AD81" s="138">
        <f t="shared" si="23"/>
        <v>0</v>
      </c>
      <c r="AE81" s="138">
        <f t="shared" si="23"/>
        <v>0</v>
      </c>
      <c r="AF81" s="138">
        <f t="shared" si="23"/>
        <v>0</v>
      </c>
      <c r="AG81" s="138">
        <f t="shared" si="23"/>
        <v>0</v>
      </c>
      <c r="AH81" s="138">
        <f t="shared" si="23"/>
        <v>0</v>
      </c>
      <c r="AI81" s="138">
        <f t="shared" si="23"/>
        <v>0</v>
      </c>
      <c r="AJ81" s="138">
        <f t="shared" si="23"/>
        <v>0</v>
      </c>
      <c r="AK81" s="138">
        <f t="shared" si="23"/>
        <v>0</v>
      </c>
      <c r="AL81" s="138">
        <f t="shared" si="23"/>
        <v>0</v>
      </c>
      <c r="AM81" s="138">
        <f t="shared" si="23"/>
        <v>0</v>
      </c>
      <c r="AN81" s="138">
        <f t="shared" si="23"/>
        <v>0</v>
      </c>
      <c r="AO81" s="138">
        <f t="shared" si="23"/>
        <v>0</v>
      </c>
      <c r="AP81" s="138">
        <f t="shared" si="23"/>
        <v>0</v>
      </c>
      <c r="AQ81" s="138">
        <f t="shared" si="23"/>
        <v>0</v>
      </c>
      <c r="AR81" s="138">
        <f t="shared" si="23"/>
        <v>0</v>
      </c>
      <c r="AS81" s="138">
        <f t="shared" si="23"/>
        <v>0</v>
      </c>
      <c r="AT81" s="138">
        <f t="shared" si="23"/>
        <v>0</v>
      </c>
      <c r="AU81" s="138">
        <f t="shared" si="23"/>
        <v>0</v>
      </c>
      <c r="AV81" s="138">
        <f t="shared" si="23"/>
        <v>0</v>
      </c>
      <c r="AW81" s="138">
        <f t="shared" si="23"/>
        <v>0</v>
      </c>
      <c r="AX81" s="138">
        <f t="shared" si="23"/>
        <v>0</v>
      </c>
      <c r="AY81" s="138">
        <f t="shared" si="23"/>
        <v>0</v>
      </c>
      <c r="AZ81" s="138">
        <f t="shared" si="23"/>
        <v>0</v>
      </c>
    </row>
    <row r="83" spans="2:52">
      <c r="B83" s="36" t="s">
        <v>147</v>
      </c>
      <c r="C83" s="163">
        <f>XNPV('Model Parameters &amp; Inputs'!$C$8,C81:AZ81,C78:AZ78)</f>
        <v>-1</v>
      </c>
      <c r="D83" s="71"/>
      <c r="E83" s="104"/>
    </row>
    <row r="84" spans="2:52">
      <c r="B84" s="36" t="s">
        <v>159</v>
      </c>
      <c r="C84" s="37">
        <f>-($C$10-C83)/$C$10</f>
        <v>0</v>
      </c>
    </row>
    <row r="85" spans="2:52">
      <c r="B85" s="36" t="s">
        <v>160</v>
      </c>
      <c r="C85" s="163">
        <f>C83-$C$10</f>
        <v>0</v>
      </c>
    </row>
  </sheetData>
  <conditionalFormatting sqref="F90 C10 C33:C35 C58:C60 C83:C85">
    <cfRule type="cellIs" dxfId="44" priority="2" operator="lessThan">
      <formula>0</formula>
    </cfRule>
  </conditionalFormatting>
  <conditionalFormatting sqref="F90 C10 C33:C35 C58:C60 C83:C85">
    <cfRule type="cellIs" dxfId="43"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User Guide</vt:lpstr>
      <vt:lpstr>Landscope Risk Scores</vt:lpstr>
      <vt:lpstr>Model Parameters &amp; Inputs</vt:lpstr>
      <vt:lpstr>Model Outputs</vt:lpstr>
      <vt:lpstr>Visualisations</vt:lpstr>
      <vt:lpstr>Baseline Cash Flow Projections</vt:lpstr>
      <vt:lpstr>Inception Delay Projections</vt:lpstr>
      <vt:lpstr>Operations Delay Projections</vt:lpstr>
      <vt:lpstr>Delay Values</vt:lpstr>
      <vt:lpstr>Delay Cases</vt:lpstr>
      <vt:lpstr>Outputs Calculations</vt:lpstr>
      <vt:lpstr>Base Case Calculations</vt:lpstr>
    </vt:vector>
  </TitlesOfParts>
  <Manager/>
  <Company>TMP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Feyertag</dc:creator>
  <cp:keywords/>
  <dc:description/>
  <cp:lastModifiedBy>Joseph Feyertag</cp:lastModifiedBy>
  <dcterms:created xsi:type="dcterms:W3CDTF">2018-10-22T19:03:38Z</dcterms:created>
  <dcterms:modified xsi:type="dcterms:W3CDTF">2019-02-22T12:06:17Z</dcterms:modified>
  <cp:category/>
</cp:coreProperties>
</file>